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5655" windowHeight="3600" activeTab="4"/>
  </bookViews>
  <sheets>
    <sheet name="MEFL" sheetId="1" r:id="rId1"/>
    <sheet name="MEPE" sheetId="2" r:id="rId2"/>
    <sheet name="MEPTR" sheetId="3" r:id="rId3"/>
    <sheet name="MEPCY5" sheetId="4" r:id="rId4"/>
    <sheet name="MEAP" sheetId="5" r:id="rId5"/>
  </sheets>
  <definedNames>
    <definedName name="_xlnm.Print_Area" localSheetId="4">'MEAP'!$A$1:$H$51</definedName>
    <definedName name="_xlnm.Print_Area" localSheetId="0">'MEFL'!$A$1:$H$50</definedName>
    <definedName name="_xlnm.Print_Area" localSheetId="3">'MEPCY5'!$A$1:$H$51</definedName>
    <definedName name="_xlnm.Print_Area" localSheetId="1">'MEPE'!$A$1:$H$51</definedName>
    <definedName name="_xlnm.Print_Area" localSheetId="2">'MEPTR'!$A$1:$H$52</definedName>
  </definedNames>
  <calcPr fullCalcOnLoad="1"/>
</workbook>
</file>

<file path=xl/comments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 Jeffrey Wang</author>
    <author>C JEFF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T5" authorId="1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<sst xmlns="http://schemas.openxmlformats.org/spreadsheetml/2006/main" count="450" uniqueCount="93">
  <si>
    <t>MEFL</t>
  </si>
  <si>
    <t>MEFL LOG</t>
  </si>
  <si>
    <t>MEPE</t>
  </si>
  <si>
    <t>Lot No.:</t>
  </si>
  <si>
    <t>Date:</t>
  </si>
  <si>
    <t>Acceptable:</t>
  </si>
  <si>
    <t>By:</t>
  </si>
  <si>
    <t xml:space="preserve">File # </t>
  </si>
  <si>
    <t>Action taken if not linear:</t>
  </si>
  <si>
    <t>PMT LINEARITY QC RECORD</t>
  </si>
  <si>
    <t>RESIDUAL</t>
  </si>
  <si>
    <t>CH #</t>
  </si>
  <si>
    <t>PEAK #</t>
  </si>
  <si>
    <t>CALC.</t>
  </si>
  <si>
    <t>CALC. MEFL</t>
  </si>
  <si>
    <t>MEPE LOG</t>
  </si>
  <si>
    <t>CALC. MEPE</t>
  </si>
  <si>
    <t>MEAP</t>
  </si>
  <si>
    <t>MEAP LOG</t>
  </si>
  <si>
    <t>CALC. MEAP</t>
  </si>
  <si>
    <t>1024 CH#</t>
  </si>
  <si>
    <t>256 CH#</t>
  </si>
  <si>
    <t>CH#</t>
  </si>
  <si>
    <t xml:space="preserve">Calc. </t>
  </si>
  <si>
    <t>Calc. MEPE</t>
  </si>
  <si>
    <t>MEPTR</t>
  </si>
  <si>
    <t>MEPTR LOG</t>
  </si>
  <si>
    <t xml:space="preserve">  CONVERSION</t>
  </si>
  <si>
    <t xml:space="preserve">TYPE THE NAME OF YOUR LAB HERE </t>
  </si>
  <si>
    <t>TYPE THE NAME OF YOUR LAB HERE</t>
  </si>
  <si>
    <t>Slope:</t>
  </si>
  <si>
    <t>Intercept:</t>
  </si>
  <si>
    <t>Rsq:</t>
  </si>
  <si>
    <t xml:space="preserve">  1024 MEAN CH#</t>
  </si>
  <si>
    <t>CROSS CALIBRATION TABLE</t>
  </si>
  <si>
    <t xml:space="preserve">  CROSS CALIBRATION TABLE</t>
  </si>
  <si>
    <t>CONVERTED VALUES</t>
  </si>
  <si>
    <t xml:space="preserve">     TABLE NO. 1</t>
  </si>
  <si>
    <t xml:space="preserve">  1024 REL. CH#</t>
  </si>
  <si>
    <t xml:space="preserve"> to 256 REL. CH#</t>
  </si>
  <si>
    <t xml:space="preserve">     TABLE NO. 2</t>
  </si>
  <si>
    <t xml:space="preserve">     TABLE NO. 3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</si>
  <si>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4</t>
    </r>
    <r>
      <rPr>
        <b/>
        <u val="single"/>
        <sz val="11"/>
        <color indexed="12"/>
        <rFont val="Arial"/>
        <family val="2"/>
      </rPr>
      <t xml:space="preserve"> MEAN CH#</t>
    </r>
  </si>
  <si>
    <r>
      <t xml:space="preserve">CLICKING </t>
    </r>
    <r>
      <rPr>
        <b/>
        <sz val="10"/>
        <color indexed="12"/>
        <rFont val="Arial"/>
        <family val="2"/>
      </rPr>
      <t>[COPY],</t>
    </r>
  </si>
  <si>
    <t>CAN BE COPIED TO</t>
  </si>
  <si>
    <r>
      <t xml:space="preserve">THE </t>
    </r>
    <r>
      <rPr>
        <b/>
        <sz val="10"/>
        <color indexed="12"/>
        <rFont val="Arial"/>
        <family val="2"/>
      </rPr>
      <t xml:space="preserve">CH# COLUMN </t>
    </r>
    <r>
      <rPr>
        <sz val="10"/>
        <color indexed="12"/>
        <rFont val="Arial"/>
        <family val="2"/>
      </rPr>
      <t>BY</t>
    </r>
  </si>
  <si>
    <t>SELECTING THE CELLS</t>
  </si>
  <si>
    <t>TO BE COPIED; THEN,</t>
  </si>
  <si>
    <r>
      <t>[PASTE SPECIAL],</t>
    </r>
    <r>
      <rPr>
        <sz val="10"/>
        <color indexed="12"/>
        <rFont val="Arial"/>
        <family val="2"/>
      </rPr>
      <t xml:space="preserve"> AND</t>
    </r>
  </si>
  <si>
    <r>
      <t xml:space="preserve">FINALLY </t>
    </r>
    <r>
      <rPr>
        <b/>
        <sz val="10"/>
        <color indexed="12"/>
        <rFont val="Arial"/>
        <family val="2"/>
      </rPr>
      <t>[PASTE VALUE]</t>
    </r>
  </si>
  <si>
    <r>
      <t>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CH#</t>
    </r>
  </si>
  <si>
    <t>Calc. MEFL</t>
  </si>
  <si>
    <t>Calc. MEPTR</t>
  </si>
  <si>
    <t>Calc. MEAP</t>
  </si>
  <si>
    <t>Ave Residual</t>
  </si>
  <si>
    <t>Sample</t>
  </si>
  <si>
    <t xml:space="preserve">     TABLE NO. 4</t>
  </si>
  <si>
    <t xml:space="preserve"> Determination of the </t>
  </si>
  <si>
    <t xml:space="preserve">MEAP/CH# for the </t>
  </si>
  <si>
    <t xml:space="preserve">  normalization cell or particle</t>
  </si>
  <si>
    <t>MEAP/CH#</t>
  </si>
  <si>
    <t xml:space="preserve">     TABLE NO. 5</t>
  </si>
  <si>
    <t>Determination of New MEAP</t>
  </si>
  <si>
    <t>New MEAP</t>
  </si>
  <si>
    <t>Normalization Graph for Instrument B</t>
  </si>
  <si>
    <t>FOR NORMALIZATION GRAPH</t>
  </si>
  <si>
    <t xml:space="preserve">MEFL/CH# for the </t>
  </si>
  <si>
    <t>MEFL/CH#</t>
  </si>
  <si>
    <t xml:space="preserve">Determination of New MEFL </t>
  </si>
  <si>
    <t>New MEFL</t>
  </si>
  <si>
    <t>FOR UNKNOWN SAMPLES</t>
  </si>
  <si>
    <t>New MEPCY</t>
  </si>
  <si>
    <t xml:space="preserve">MEPE/CH# for the </t>
  </si>
  <si>
    <t>MEPE/CH#</t>
  </si>
  <si>
    <t>Determination of New MEPE</t>
  </si>
  <si>
    <t>New MEPE</t>
  </si>
  <si>
    <t>CALC. MEPTR</t>
  </si>
  <si>
    <t xml:space="preserve">MEPTR/CH# for the </t>
  </si>
  <si>
    <t>Determination of New MEPTR</t>
  </si>
  <si>
    <t>MEPTR/CH#</t>
  </si>
  <si>
    <t>New MEPTR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</si>
  <si>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5</t>
    </r>
    <r>
      <rPr>
        <b/>
        <u val="single"/>
        <sz val="11"/>
        <color indexed="12"/>
        <rFont val="Arial"/>
        <family val="2"/>
      </rPr>
      <t xml:space="preserve"> MEAN CH#</t>
    </r>
  </si>
  <si>
    <r>
      <t>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CH#</t>
    </r>
  </si>
  <si>
    <t>values for RCP-30-5</t>
  </si>
  <si>
    <t>Rainbow Calibration Particles (RCP-30-5)</t>
  </si>
  <si>
    <t xml:space="preserve">     TABLE NO. 6</t>
  </si>
  <si>
    <t>MECY</t>
  </si>
  <si>
    <t>MECY LOG</t>
  </si>
  <si>
    <t>CALC. MECY</t>
  </si>
  <si>
    <t>Calc. MECY</t>
  </si>
  <si>
    <t xml:space="preserve">MECY/CH# for the </t>
  </si>
  <si>
    <t>MECY/CH#</t>
  </si>
  <si>
    <t>Determination of New MECY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</si>
</sst>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000000"/>
    <numFmt numFmtId="171" formatCode="0.0%"/>
    <numFmt numFmtId="172" formatCode="0.0000%"/>
  </numFmts>
  <fonts count="39">
    <font>
      <sz val="10"/>
      <name val="Arial"/>
      <family val="0"/>
    </font>
    <font>
      <b/>
      <sz val="18.25"/>
      <name val="Arial"/>
      <family val="0"/>
    </font>
    <font>
      <b/>
      <sz val="11.75"/>
      <name val="Arial"/>
      <family val="2"/>
    </font>
    <font>
      <b/>
      <sz val="11"/>
      <name val="Arial"/>
      <family val="0"/>
    </font>
    <font>
      <sz val="15"/>
      <name val="Arial"/>
      <family val="0"/>
    </font>
    <font>
      <vertAlign val="superscript"/>
      <sz val="15"/>
      <name val="Arial"/>
      <family val="0"/>
    </font>
    <font>
      <sz val="9.75"/>
      <name val="Arial"/>
      <family val="2"/>
    </font>
    <font>
      <b/>
      <sz val="10"/>
      <name val="Arial"/>
      <family val="2"/>
    </font>
    <font>
      <b/>
      <sz val="18.5"/>
      <name val="Arial"/>
      <family val="0"/>
    </font>
    <font>
      <b/>
      <sz val="12"/>
      <name val="Arial"/>
      <family val="2"/>
    </font>
    <font>
      <b/>
      <sz val="11.25"/>
      <name val="Arial"/>
      <family val="0"/>
    </font>
    <font>
      <sz val="15.5"/>
      <name val="Arial"/>
      <family val="0"/>
    </font>
    <font>
      <vertAlign val="superscript"/>
      <sz val="15.5"/>
      <name val="Arial"/>
      <family val="0"/>
    </font>
    <font>
      <sz val="10.25"/>
      <name val="Arial"/>
      <family val="2"/>
    </font>
    <font>
      <sz val="16"/>
      <name val="Helv"/>
      <family val="0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8.75"/>
      <name val="Arial"/>
      <family val="0"/>
    </font>
    <font>
      <b/>
      <sz val="11.5"/>
      <name val="Arial"/>
      <family val="0"/>
    </font>
    <font>
      <b/>
      <sz val="10"/>
      <color indexed="18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8"/>
      <name val="Arial"/>
      <family val="2"/>
    </font>
    <font>
      <b/>
      <u val="single"/>
      <vertAlign val="superscript"/>
      <sz val="9"/>
      <color indexed="12"/>
      <name val="Arial"/>
      <family val="2"/>
    </font>
    <font>
      <b/>
      <sz val="9"/>
      <color indexed="12"/>
      <name val="Tahoma"/>
      <family val="2"/>
    </font>
    <font>
      <sz val="8"/>
      <name val="Tahoma"/>
      <family val="0"/>
    </font>
    <font>
      <b/>
      <vertAlign val="superscript"/>
      <sz val="8"/>
      <color indexed="12"/>
      <name val="Tahoma"/>
      <family val="2"/>
    </font>
    <font>
      <b/>
      <u val="single"/>
      <sz val="22"/>
      <color indexed="8"/>
      <name val="Helvetica"/>
      <family val="0"/>
    </font>
    <font>
      <vertAlign val="superscript"/>
      <sz val="10"/>
      <name val="Arial"/>
      <family val="2"/>
    </font>
    <font>
      <b/>
      <sz val="9"/>
      <name val="Arial"/>
      <family val="0"/>
    </font>
    <font>
      <b/>
      <sz val="18"/>
      <name val="Arial"/>
      <family val="0"/>
    </font>
    <font>
      <sz val="9.5"/>
      <name val="Arial"/>
      <family val="2"/>
    </font>
    <font>
      <sz val="11"/>
      <name val="Arial"/>
      <family val="0"/>
    </font>
    <font>
      <b/>
      <sz val="12.25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/>
    </xf>
    <xf numFmtId="0" fontId="0" fillId="0" borderId="5" xfId="0" applyBorder="1" applyAlignment="1">
      <alignment/>
    </xf>
    <xf numFmtId="0" fontId="14" fillId="0" borderId="0" xfId="0" applyFont="1" applyAlignment="1">
      <alignment/>
    </xf>
    <xf numFmtId="0" fontId="7" fillId="3" borderId="3" xfId="0" applyFont="1" applyFill="1" applyBorder="1" applyAlignment="1">
      <alignment/>
    </xf>
    <xf numFmtId="0" fontId="7" fillId="3" borderId="6" xfId="0" applyFon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5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167" fontId="0" fillId="2" borderId="1" xfId="0" applyNumberFormat="1" applyFill="1" applyBorder="1" applyAlignment="1" applyProtection="1">
      <alignment horizontal="center"/>
      <protection hidden="1"/>
    </xf>
    <xf numFmtId="1" fontId="7" fillId="3" borderId="6" xfId="0" applyNumberFormat="1" applyFont="1" applyFill="1" applyBorder="1" applyAlignment="1">
      <alignment horizontal="right"/>
    </xf>
    <xf numFmtId="0" fontId="0" fillId="4" borderId="7" xfId="0" applyFill="1" applyBorder="1" applyAlignment="1">
      <alignment horizontal="center"/>
    </xf>
    <xf numFmtId="167" fontId="0" fillId="4" borderId="1" xfId="0" applyNumberFormat="1" applyFill="1" applyBorder="1" applyAlignment="1" applyProtection="1">
      <alignment horizontal="center"/>
      <protection hidden="1"/>
    </xf>
    <xf numFmtId="10" fontId="0" fillId="4" borderId="1" xfId="0" applyNumberFormat="1" applyFill="1" applyBorder="1" applyAlignment="1" applyProtection="1">
      <alignment horizontal="center"/>
      <protection hidden="1"/>
    </xf>
    <xf numFmtId="1" fontId="0" fillId="4" borderId="9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166" fontId="0" fillId="0" borderId="1" xfId="0" applyNumberForma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19" fillId="0" borderId="0" xfId="0" applyFont="1" applyFill="1" applyBorder="1" applyAlignment="1">
      <alignment/>
    </xf>
    <xf numFmtId="0" fontId="9" fillId="0" borderId="12" xfId="0" applyFont="1" applyBorder="1" applyAlignment="1">
      <alignment/>
    </xf>
    <xf numFmtId="166" fontId="20" fillId="0" borderId="0" xfId="0" applyNumberFormat="1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4" xfId="0" applyBorder="1" applyAlignment="1" applyProtection="1">
      <alignment/>
      <protection locked="0"/>
    </xf>
    <xf numFmtId="10" fontId="0" fillId="2" borderId="1" xfId="0" applyNumberFormat="1" applyFill="1" applyBorder="1" applyAlignment="1" applyProtection="1">
      <alignment horizontal="center"/>
      <protection hidden="1"/>
    </xf>
    <xf numFmtId="1" fontId="0" fillId="2" borderId="16" xfId="0" applyNumberFormat="1" applyFill="1" applyBorder="1" applyAlignment="1" applyProtection="1">
      <alignment/>
      <protection hidden="1"/>
    </xf>
    <xf numFmtId="1" fontId="0" fillId="2" borderId="9" xfId="0" applyNumberFormat="1" applyFill="1" applyBorder="1" applyAlignment="1" applyProtection="1">
      <alignment/>
      <protection hidden="1"/>
    </xf>
    <xf numFmtId="0" fontId="2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23" fillId="4" borderId="19" xfId="0" applyFont="1" applyFill="1" applyBorder="1" applyAlignment="1">
      <alignment/>
    </xf>
    <xf numFmtId="0" fontId="0" fillId="4" borderId="20" xfId="0" applyFill="1" applyBorder="1" applyAlignment="1">
      <alignment/>
    </xf>
    <xf numFmtId="0" fontId="24" fillId="5" borderId="21" xfId="0" applyFont="1" applyFill="1" applyBorder="1" applyAlignment="1">
      <alignment/>
    </xf>
    <xf numFmtId="0" fontId="24" fillId="5" borderId="11" xfId="0" applyFont="1" applyFill="1" applyBorder="1" applyAlignment="1">
      <alignment/>
    </xf>
    <xf numFmtId="0" fontId="25" fillId="3" borderId="22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4" borderId="1" xfId="0" applyFill="1" applyBorder="1" applyAlignment="1" applyProtection="1">
      <alignment/>
      <protection locked="0"/>
    </xf>
    <xf numFmtId="0" fontId="0" fillId="4" borderId="1" xfId="0" applyFill="1" applyBorder="1" applyAlignment="1">
      <alignment/>
    </xf>
    <xf numFmtId="0" fontId="25" fillId="3" borderId="24" xfId="0" applyFont="1" applyFill="1" applyBorder="1" applyAlignment="1">
      <alignment horizontal="left"/>
    </xf>
    <xf numFmtId="0" fontId="26" fillId="3" borderId="25" xfId="0" applyFont="1" applyFill="1" applyBorder="1" applyAlignment="1">
      <alignment horizontal="left"/>
    </xf>
    <xf numFmtId="0" fontId="0" fillId="4" borderId="10" xfId="0" applyFill="1" applyBorder="1" applyAlignment="1" applyProtection="1">
      <alignment/>
      <protection locked="0"/>
    </xf>
    <xf numFmtId="2" fontId="0" fillId="4" borderId="10" xfId="0" applyNumberFormat="1" applyFill="1" applyBorder="1" applyAlignment="1" applyProtection="1">
      <alignment/>
      <protection hidden="1"/>
    </xf>
    <xf numFmtId="0" fontId="26" fillId="3" borderId="23" xfId="0" applyFont="1" applyFill="1" applyBorder="1" applyAlignment="1">
      <alignment horizontal="left"/>
    </xf>
    <xf numFmtId="0" fontId="0" fillId="2" borderId="1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/>
      <protection locked="0"/>
    </xf>
    <xf numFmtId="2" fontId="0" fillId="2" borderId="10" xfId="0" applyNumberFormat="1" applyFill="1" applyBorder="1" applyAlignment="1" applyProtection="1">
      <alignment/>
      <protection hidden="1"/>
    </xf>
    <xf numFmtId="1" fontId="0" fillId="2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0" fontId="31" fillId="0" borderId="0" xfId="0" applyFont="1" applyBorder="1" applyAlignment="1">
      <alignment/>
    </xf>
    <xf numFmtId="0" fontId="15" fillId="4" borderId="15" xfId="0" applyFont="1" applyFill="1" applyBorder="1" applyAlignment="1">
      <alignment/>
    </xf>
    <xf numFmtId="0" fontId="7" fillId="4" borderId="28" xfId="0" applyFont="1" applyFill="1" applyBorder="1" applyAlignment="1">
      <alignment/>
    </xf>
    <xf numFmtId="0" fontId="15" fillId="4" borderId="17" xfId="0" applyFont="1" applyFill="1" applyBorder="1" applyAlignment="1">
      <alignment/>
    </xf>
    <xf numFmtId="0" fontId="9" fillId="0" borderId="21" xfId="0" applyFont="1" applyBorder="1" applyAlignment="1" applyProtection="1">
      <alignment/>
      <protection locked="0"/>
    </xf>
    <xf numFmtId="0" fontId="9" fillId="0" borderId="21" xfId="0" applyFont="1" applyBorder="1" applyAlignment="1" applyProtection="1">
      <alignment/>
      <protection locked="0"/>
    </xf>
    <xf numFmtId="0" fontId="22" fillId="0" borderId="21" xfId="0" applyFont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1" fontId="7" fillId="0" borderId="8" xfId="0" applyNumberFormat="1" applyFont="1" applyFill="1" applyBorder="1" applyAlignment="1" applyProtection="1">
      <alignment/>
      <protection locked="0"/>
    </xf>
    <xf numFmtId="0" fontId="7" fillId="4" borderId="22" xfId="0" applyFont="1" applyFill="1" applyBorder="1" applyAlignment="1">
      <alignment horizontal="right"/>
    </xf>
    <xf numFmtId="166" fontId="7" fillId="4" borderId="23" xfId="0" applyNumberFormat="1" applyFont="1" applyFill="1" applyBorder="1" applyAlignment="1" applyProtection="1">
      <alignment horizontal="left"/>
      <protection hidden="1"/>
    </xf>
    <xf numFmtId="0" fontId="7" fillId="4" borderId="24" xfId="0" applyFont="1" applyFill="1" applyBorder="1" applyAlignment="1">
      <alignment horizontal="right"/>
    </xf>
    <xf numFmtId="166" fontId="7" fillId="4" borderId="25" xfId="0" applyNumberFormat="1" applyFont="1" applyFill="1" applyBorder="1" applyAlignment="1" applyProtection="1">
      <alignment horizontal="left"/>
      <protection hidden="1"/>
    </xf>
    <xf numFmtId="0" fontId="7" fillId="4" borderId="29" xfId="0" applyFont="1" applyFill="1" applyBorder="1" applyAlignment="1">
      <alignment horizontal="right"/>
    </xf>
    <xf numFmtId="166" fontId="7" fillId="4" borderId="30" xfId="0" applyNumberFormat="1" applyFont="1" applyFill="1" applyBorder="1" applyAlignment="1" applyProtection="1">
      <alignment horizontal="left"/>
      <protection hidden="1"/>
    </xf>
    <xf numFmtId="0" fontId="33" fillId="4" borderId="22" xfId="0" applyFont="1" applyFill="1" applyBorder="1" applyAlignment="1">
      <alignment horizontal="right"/>
    </xf>
    <xf numFmtId="0" fontId="33" fillId="4" borderId="24" xfId="0" applyFont="1" applyFill="1" applyBorder="1" applyAlignment="1">
      <alignment horizontal="right"/>
    </xf>
    <xf numFmtId="0" fontId="33" fillId="4" borderId="29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right"/>
    </xf>
    <xf numFmtId="166" fontId="7" fillId="2" borderId="23" xfId="0" applyNumberFormat="1" applyFont="1" applyFill="1" applyBorder="1" applyAlignment="1" applyProtection="1">
      <alignment horizontal="left"/>
      <protection hidden="1"/>
    </xf>
    <xf numFmtId="0" fontId="7" fillId="2" borderId="24" xfId="0" applyFont="1" applyFill="1" applyBorder="1" applyAlignment="1">
      <alignment horizontal="right"/>
    </xf>
    <xf numFmtId="166" fontId="7" fillId="2" borderId="25" xfId="0" applyNumberFormat="1" applyFont="1" applyFill="1" applyBorder="1" applyAlignment="1" applyProtection="1">
      <alignment horizontal="left"/>
      <protection hidden="1"/>
    </xf>
    <xf numFmtId="0" fontId="7" fillId="2" borderId="29" xfId="0" applyFont="1" applyFill="1" applyBorder="1" applyAlignment="1">
      <alignment horizontal="right"/>
    </xf>
    <xf numFmtId="166" fontId="7" fillId="2" borderId="30" xfId="0" applyNumberFormat="1" applyFont="1" applyFill="1" applyBorder="1" applyAlignment="1" applyProtection="1">
      <alignment horizontal="left"/>
      <protection hidden="1"/>
    </xf>
    <xf numFmtId="1" fontId="7" fillId="0" borderId="8" xfId="0" applyNumberFormat="1" applyFont="1" applyFill="1" applyBorder="1" applyAlignment="1" applyProtection="1">
      <alignment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7" borderId="10" xfId="0" applyFill="1" applyBorder="1" applyAlignment="1" applyProtection="1">
      <alignment/>
      <protection locked="0"/>
    </xf>
    <xf numFmtId="2" fontId="0" fillId="7" borderId="10" xfId="0" applyNumberFormat="1" applyFill="1" applyBorder="1" applyAlignment="1" applyProtection="1">
      <alignment/>
      <protection hidden="1"/>
    </xf>
    <xf numFmtId="2" fontId="0" fillId="7" borderId="1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Fill="1" applyBorder="1" applyAlignment="1">
      <alignment horizontal="center"/>
    </xf>
    <xf numFmtId="1" fontId="0" fillId="7" borderId="10" xfId="0" applyNumberFormat="1" applyFill="1" applyBorder="1" applyAlignment="1" applyProtection="1">
      <alignment/>
      <protection locked="0"/>
    </xf>
    <xf numFmtId="1" fontId="0" fillId="7" borderId="16" xfId="0" applyNumberFormat="1" applyFill="1" applyBorder="1" applyAlignment="1" applyProtection="1">
      <alignment/>
      <protection hidden="1"/>
    </xf>
    <xf numFmtId="1" fontId="0" fillId="7" borderId="9" xfId="0" applyNumberFormat="1" applyFill="1" applyBorder="1" applyAlignment="1" applyProtection="1">
      <alignment/>
      <protection hidden="1"/>
    </xf>
    <xf numFmtId="1" fontId="0" fillId="7" borderId="1" xfId="0" applyNumberFormat="1" applyFill="1" applyBorder="1" applyAlignment="1" applyProtection="1">
      <alignment/>
      <protection locked="0"/>
    </xf>
    <xf numFmtId="1" fontId="0" fillId="6" borderId="1" xfId="0" applyNumberFormat="1" applyFill="1" applyBorder="1" applyAlignment="1" applyProtection="1">
      <alignment/>
      <protection locked="0"/>
    </xf>
    <xf numFmtId="0" fontId="7" fillId="0" borderId="10" xfId="0" applyFont="1" applyBorder="1" applyAlignment="1">
      <alignment horizontal="center"/>
    </xf>
    <xf numFmtId="0" fontId="0" fillId="0" borderId="1" xfId="0" applyFill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 hidden="1"/>
    </xf>
    <xf numFmtId="2" fontId="0" fillId="2" borderId="10" xfId="0" applyNumberFormat="1" applyFill="1" applyBorder="1" applyAlignment="1" applyProtection="1">
      <alignment/>
      <protection locked="0"/>
    </xf>
    <xf numFmtId="1" fontId="0" fillId="2" borderId="10" xfId="0" applyNumberFormat="1" applyFill="1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/>
      <protection locked="0"/>
    </xf>
    <xf numFmtId="2" fontId="0" fillId="4" borderId="10" xfId="0" applyNumberFormat="1" applyFill="1" applyBorder="1" applyAlignment="1" applyProtection="1">
      <alignment/>
      <protection locked="0"/>
    </xf>
    <xf numFmtId="2" fontId="0" fillId="2" borderId="10" xfId="0" applyNumberFormat="1" applyFill="1" applyBorder="1" applyAlignment="1" applyProtection="1">
      <alignment/>
      <protection hidden="1" locked="0"/>
    </xf>
    <xf numFmtId="2" fontId="0" fillId="4" borderId="10" xfId="0" applyNumberFormat="1" applyFill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 horizontal="righ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38" fillId="0" borderId="14" xfId="0" applyFont="1" applyBorder="1" applyAlignment="1" applyProtection="1">
      <alignment/>
      <protection locked="0"/>
    </xf>
    <xf numFmtId="167" fontId="0" fillId="4" borderId="35" xfId="0" applyNumberFormat="1" applyFill="1" applyBorder="1" applyAlignment="1" applyProtection="1">
      <alignment horizontal="center"/>
      <protection hidden="1"/>
    </xf>
    <xf numFmtId="167" fontId="0" fillId="4" borderId="36" xfId="0" applyNumberFormat="1" applyFill="1" applyBorder="1" applyAlignment="1" applyProtection="1">
      <alignment horizontal="center"/>
      <protection hidden="1"/>
    </xf>
    <xf numFmtId="10" fontId="0" fillId="4" borderId="35" xfId="0" applyNumberFormat="1" applyFill="1" applyBorder="1" applyAlignment="1" applyProtection="1">
      <alignment horizontal="center"/>
      <protection hidden="1"/>
    </xf>
    <xf numFmtId="0" fontId="0" fillId="6" borderId="37" xfId="0" applyFill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1" xfId="0" applyFill="1" applyBorder="1" applyAlignment="1" applyProtection="1">
      <alignment/>
      <protection/>
    </xf>
    <xf numFmtId="167" fontId="0" fillId="2" borderId="8" xfId="0" applyNumberFormat="1" applyFill="1" applyBorder="1" applyAlignment="1" applyProtection="1">
      <alignment horizontal="center"/>
      <protection hidden="1"/>
    </xf>
    <xf numFmtId="10" fontId="7" fillId="2" borderId="30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/>
    </xf>
    <xf numFmtId="0" fontId="0" fillId="2" borderId="26" xfId="0" applyFill="1" applyBorder="1" applyAlignment="1">
      <alignment horizontal="center"/>
    </xf>
    <xf numFmtId="167" fontId="0" fillId="2" borderId="37" xfId="0" applyNumberFormat="1" applyFill="1" applyBorder="1" applyAlignment="1" applyProtection="1">
      <alignment horizontal="center"/>
      <protection hidden="1"/>
    </xf>
    <xf numFmtId="10" fontId="0" fillId="2" borderId="37" xfId="0" applyNumberFormat="1" applyFill="1" applyBorder="1" applyAlignment="1" applyProtection="1">
      <alignment horizontal="center"/>
      <protection hidden="1"/>
    </xf>
    <xf numFmtId="1" fontId="0" fillId="2" borderId="27" xfId="0" applyNumberFormat="1" applyFill="1" applyBorder="1" applyAlignment="1" applyProtection="1">
      <alignment/>
      <protection hidden="1"/>
    </xf>
    <xf numFmtId="0" fontId="0" fillId="6" borderId="10" xfId="0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" fontId="0" fillId="6" borderId="1" xfId="0" applyNumberFormat="1" applyFill="1" applyBorder="1" applyAlignment="1" applyProtection="1">
      <alignment/>
      <protection hidden="1" locked="0"/>
    </xf>
    <xf numFmtId="0" fontId="7" fillId="0" borderId="0" xfId="0" applyFont="1" applyBorder="1" applyAlignment="1">
      <alignment horizontal="right"/>
    </xf>
    <xf numFmtId="0" fontId="0" fillId="4" borderId="26" xfId="0" applyFill="1" applyBorder="1" applyAlignment="1">
      <alignment horizontal="center"/>
    </xf>
    <xf numFmtId="167" fontId="0" fillId="4" borderId="37" xfId="0" applyNumberFormat="1" applyFill="1" applyBorder="1" applyAlignment="1" applyProtection="1">
      <alignment horizontal="center"/>
      <protection hidden="1"/>
    </xf>
    <xf numFmtId="10" fontId="0" fillId="4" borderId="37" xfId="0" applyNumberFormat="1" applyFill="1" applyBorder="1" applyAlignment="1" applyProtection="1">
      <alignment horizontal="center"/>
      <protection hidden="1"/>
    </xf>
    <xf numFmtId="1" fontId="0" fillId="4" borderId="27" xfId="0" applyNumberFormat="1" applyFill="1" applyBorder="1" applyAlignment="1" applyProtection="1">
      <alignment/>
      <protection hidden="1"/>
    </xf>
    <xf numFmtId="10" fontId="7" fillId="4" borderId="30" xfId="0" applyNumberFormat="1" applyFont="1" applyFill="1" applyBorder="1" applyAlignment="1">
      <alignment horizontal="center" vertical="center"/>
    </xf>
    <xf numFmtId="169" fontId="0" fillId="4" borderId="1" xfId="0" applyNumberFormat="1" applyFill="1" applyBorder="1" applyAlignment="1" applyProtection="1">
      <alignment horizontal="center"/>
      <protection hidden="1"/>
    </xf>
    <xf numFmtId="2" fontId="0" fillId="4" borderId="39" xfId="0" applyNumberFormat="1" applyFill="1" applyBorder="1" applyAlignment="1" applyProtection="1">
      <alignment/>
      <protection hidden="1" locked="0"/>
    </xf>
    <xf numFmtId="169" fontId="7" fillId="4" borderId="30" xfId="0" applyNumberFormat="1" applyFont="1" applyFill="1" applyBorder="1" applyAlignment="1">
      <alignment horizontal="center" vertical="center"/>
    </xf>
    <xf numFmtId="169" fontId="0" fillId="4" borderId="37" xfId="0" applyNumberFormat="1" applyFill="1" applyBorder="1" applyAlignment="1" applyProtection="1">
      <alignment horizontal="center"/>
      <protection hidden="1"/>
    </xf>
    <xf numFmtId="2" fontId="0" fillId="2" borderId="39" xfId="0" applyNumberFormat="1" applyFill="1" applyBorder="1" applyAlignment="1" applyProtection="1">
      <alignment/>
      <protection hidden="1" locked="0"/>
    </xf>
    <xf numFmtId="1" fontId="7" fillId="0" borderId="40" xfId="0" applyNumberFormat="1" applyFont="1" applyFill="1" applyBorder="1" applyAlignment="1" applyProtection="1">
      <alignment/>
      <protection locked="0"/>
    </xf>
    <xf numFmtId="1" fontId="0" fillId="6" borderId="37" xfId="0" applyNumberFormat="1" applyFill="1" applyBorder="1" applyAlignment="1" applyProtection="1">
      <alignment/>
      <protection locked="0"/>
    </xf>
    <xf numFmtId="167" fontId="0" fillId="2" borderId="40" xfId="0" applyNumberFormat="1" applyFill="1" applyBorder="1" applyAlignment="1" applyProtection="1">
      <alignment horizontal="center"/>
      <protection hidden="1"/>
    </xf>
    <xf numFmtId="1" fontId="7" fillId="0" borderId="40" xfId="0" applyNumberFormat="1" applyFont="1" applyFill="1" applyBorder="1" applyAlignment="1" applyProtection="1">
      <alignment/>
      <protection locked="0"/>
    </xf>
    <xf numFmtId="10" fontId="7" fillId="4" borderId="30" xfId="0" applyNumberFormat="1" applyFont="1" applyFill="1" applyBorder="1" applyAlignment="1">
      <alignment horizontal="center"/>
    </xf>
    <xf numFmtId="167" fontId="0" fillId="4" borderId="39" xfId="0" applyNumberFormat="1" applyFill="1" applyBorder="1" applyAlignment="1" applyProtection="1">
      <alignment horizontal="center"/>
      <protection hidden="1"/>
    </xf>
    <xf numFmtId="0" fontId="3" fillId="3" borderId="22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8" borderId="29" xfId="0" applyFont="1" applyFill="1" applyBorder="1" applyAlignment="1">
      <alignment horizontal="left"/>
    </xf>
    <xf numFmtId="0" fontId="0" fillId="0" borderId="42" xfId="0" applyBorder="1" applyAlignment="1">
      <alignment/>
    </xf>
    <xf numFmtId="0" fontId="0" fillId="0" borderId="30" xfId="0" applyBorder="1" applyAlignment="1">
      <alignment/>
    </xf>
    <xf numFmtId="167" fontId="7" fillId="2" borderId="29" xfId="0" applyNumberFormat="1" applyFont="1" applyFill="1" applyBorder="1" applyAlignment="1" applyProtection="1">
      <alignment horizontal="center"/>
      <protection hidden="1"/>
    </xf>
    <xf numFmtId="0" fontId="7" fillId="0" borderId="4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5" borderId="2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7" fontId="7" fillId="4" borderId="29" xfId="0" applyNumberFormat="1" applyFont="1" applyFill="1" applyBorder="1" applyAlignment="1" applyProtection="1">
      <alignment horizontal="center"/>
      <protection hidden="1"/>
    </xf>
    <xf numFmtId="0" fontId="7" fillId="4" borderId="43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9" borderId="29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left"/>
    </xf>
    <xf numFmtId="0" fontId="0" fillId="3" borderId="42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41" xfId="0" applyFill="1" applyBorder="1" applyAlignment="1">
      <alignment horizontal="center"/>
    </xf>
    <xf numFmtId="0" fontId="0" fillId="3" borderId="23" xfId="0" applyFill="1" applyBorder="1" applyAlignment="1">
      <alignment/>
    </xf>
    <xf numFmtId="0" fontId="3" fillId="3" borderId="24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5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(FITC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875"/>
          <c:w val="0.857"/>
          <c:h val="0.76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MEFL!$C$6:$C$11</c:f>
              <c:numCache>
                <c:ptCount val="6"/>
                <c:pt idx="0">
                  <c:v>22.415873173386423</c:v>
                </c:pt>
                <c:pt idx="1">
                  <c:v>135.42036332409953</c:v>
                </c:pt>
                <c:pt idx="2">
                  <c:v>164.1136242273453</c:v>
                </c:pt>
                <c:pt idx="3">
                  <c:v>183.30857721445415</c:v>
                </c:pt>
                <c:pt idx="4">
                  <c:v>217.48916552034595</c:v>
                </c:pt>
                <c:pt idx="5">
                  <c:v>239.8396754972396</c:v>
                </c:pt>
              </c:numCache>
            </c:numRef>
          </c:xVal>
          <c:yVal>
            <c:numRef>
              <c:f>MEFL!$D$6:$D$11</c:f>
              <c:numCache>
                <c:ptCount val="6"/>
                <c:pt idx="1">
                  <c:v>6028</c:v>
                </c:pt>
                <c:pt idx="2">
                  <c:v>17493</c:v>
                </c:pt>
                <c:pt idx="3">
                  <c:v>35674</c:v>
                </c:pt>
                <c:pt idx="4">
                  <c:v>126907</c:v>
                </c:pt>
                <c:pt idx="5">
                  <c:v>290983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MEFL!$C$6:$C$11</c:f>
              <c:numCache>
                <c:ptCount val="6"/>
                <c:pt idx="0">
                  <c:v>22.415873173386423</c:v>
                </c:pt>
                <c:pt idx="1">
                  <c:v>135.42036332409953</c:v>
                </c:pt>
                <c:pt idx="2">
                  <c:v>164.1136242273453</c:v>
                </c:pt>
                <c:pt idx="3">
                  <c:v>183.30857721445415</c:v>
                </c:pt>
                <c:pt idx="4">
                  <c:v>217.48916552034595</c:v>
                </c:pt>
                <c:pt idx="5">
                  <c:v>239.8396754972396</c:v>
                </c:pt>
              </c:numCache>
            </c:numRef>
          </c:xVal>
          <c:yVal>
            <c:numRef>
              <c:f>MEFL!$F$6:$F$11</c:f>
              <c:numCache>
                <c:ptCount val="6"/>
                <c:pt idx="1">
                  <c:v>3.7801876126886</c:v>
                </c:pt>
                <c:pt idx="2">
                  <c:v>4.242845432657182</c:v>
                </c:pt>
                <c:pt idx="3">
                  <c:v>4.5523499930959925</c:v>
                </c:pt>
                <c:pt idx="4">
                  <c:v>5.103486949058311</c:v>
                </c:pt>
                <c:pt idx="5">
                  <c:v>5.463872555140677</c:v>
                </c:pt>
              </c:numCache>
            </c:numRef>
          </c:yVal>
          <c:smooth val="0"/>
        </c:ser>
        <c:axId val="32935596"/>
        <c:axId val="27984909"/>
      </c:scatterChart>
      <c:valAx>
        <c:axId val="3293559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984909"/>
        <c:crosses val="autoZero"/>
        <c:crossBetween val="midCat"/>
        <c:dispUnits/>
        <c:majorUnit val="64"/>
        <c:minorUnit val="32"/>
      </c:valAx>
      <c:valAx>
        <c:axId val="2798490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0.001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293559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(APC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MEAP!$T$6:$T$11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MEAP!$U$6:$U$11</c:f>
              <c:numCache>
                <c:ptCount val="6"/>
                <c:pt idx="0">
                  <c:v>36.419147673351844</c:v>
                </c:pt>
                <c:pt idx="1">
                  <c:v>36.419147673351844</c:v>
                </c:pt>
                <c:pt idx="2">
                  <c:v>36.419147673351844</c:v>
                </c:pt>
                <c:pt idx="3">
                  <c:v>36.419147673351844</c:v>
                </c:pt>
                <c:pt idx="4">
                  <c:v>36.419147673351844</c:v>
                </c:pt>
                <c:pt idx="5">
                  <c:v>36.419147673351844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MEAP!$C$6:$C$11</c:f>
              <c:numCache>
                <c:ptCount val="6"/>
                <c:pt idx="1">
                  <c:v>144</c:v>
                </c:pt>
                <c:pt idx="2">
                  <c:v>169.5</c:v>
                </c:pt>
                <c:pt idx="3">
                  <c:v>184</c:v>
                </c:pt>
                <c:pt idx="4">
                  <c:v>199.75</c:v>
                </c:pt>
                <c:pt idx="5">
                  <c:v>228</c:v>
                </c:pt>
              </c:numCache>
            </c:numRef>
          </c:xVal>
          <c:yVal>
            <c:numRef>
              <c:f>MEAP!$F$6:$F$11</c:f>
              <c:numCache>
                <c:ptCount val="6"/>
                <c:pt idx="1">
                  <c:v>3.840221458585591</c:v>
                </c:pt>
                <c:pt idx="2">
                  <c:v>4.24377519374724</c:v>
                </c:pt>
                <c:pt idx="3">
                  <c:v>4.473246925505824</c:v>
                </c:pt>
                <c:pt idx="4">
                  <c:v>4.722500703105665</c:v>
                </c:pt>
                <c:pt idx="5">
                  <c:v>5.16957493911808</c:v>
                </c:pt>
              </c:numCache>
            </c:numRef>
          </c:yVal>
          <c:smooth val="0"/>
        </c:ser>
        <c:axId val="25279302"/>
        <c:axId val="26187127"/>
      </c:scatterChart>
      <c:valAx>
        <c:axId val="2527930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87127"/>
        <c:crosses val="autoZero"/>
        <c:crossBetween val="midCat"/>
        <c:dispUnits/>
        <c:majorUnit val="64"/>
        <c:minorUnit val="32"/>
      </c:valAx>
      <c:valAx>
        <c:axId val="2618712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5279302"/>
        <c:crossesAt val="256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(FITC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MEFL!$T$6:$T$9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MEFL!$U$6:$U$9</c:f>
              <c:numCache>
                <c:ptCount val="4"/>
                <c:pt idx="0">
                  <c:v>39.50330414585315</c:v>
                </c:pt>
                <c:pt idx="1">
                  <c:v>39.50330414585315</c:v>
                </c:pt>
                <c:pt idx="2">
                  <c:v>39.50330414585315</c:v>
                </c:pt>
                <c:pt idx="3">
                  <c:v>39.50330414585315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MEFL!$C$6:$C$11</c:f>
              <c:numCache>
                <c:ptCount val="6"/>
                <c:pt idx="0">
                  <c:v>22.415873173386423</c:v>
                </c:pt>
                <c:pt idx="1">
                  <c:v>135.42036332409953</c:v>
                </c:pt>
                <c:pt idx="2">
                  <c:v>164.1136242273453</c:v>
                </c:pt>
                <c:pt idx="3">
                  <c:v>183.30857721445415</c:v>
                </c:pt>
                <c:pt idx="4">
                  <c:v>217.48916552034595</c:v>
                </c:pt>
                <c:pt idx="5">
                  <c:v>239.8396754972396</c:v>
                </c:pt>
              </c:numCache>
            </c:numRef>
          </c:xVal>
          <c:yVal>
            <c:numRef>
              <c:f>MEFL!$F$6:$F$11</c:f>
              <c:numCache>
                <c:ptCount val="6"/>
                <c:pt idx="1">
                  <c:v>3.7801876126886</c:v>
                </c:pt>
                <c:pt idx="2">
                  <c:v>4.242845432657182</c:v>
                </c:pt>
                <c:pt idx="3">
                  <c:v>4.5523499930959925</c:v>
                </c:pt>
                <c:pt idx="4">
                  <c:v>5.103486949058311</c:v>
                </c:pt>
                <c:pt idx="5">
                  <c:v>5.463872555140677</c:v>
                </c:pt>
              </c:numCache>
            </c:numRef>
          </c:yVal>
          <c:smooth val="0"/>
        </c:ser>
        <c:axId val="50537590"/>
        <c:axId val="52185127"/>
      </c:scatterChart>
      <c:valAx>
        <c:axId val="5053759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85127"/>
        <c:crosses val="autoZero"/>
        <c:crossBetween val="midCat"/>
        <c:dispUnits/>
        <c:majorUnit val="64"/>
        <c:minorUnit val="32"/>
      </c:valAx>
      <c:valAx>
        <c:axId val="5218512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053759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(PE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625"/>
          <c:w val="0.8425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MEPE!$C$6:$C$11</c:f>
              <c:numCache>
                <c:ptCount val="6"/>
                <c:pt idx="0">
                  <c:v>12.181228682898656</c:v>
                </c:pt>
                <c:pt idx="1">
                  <c:v>139.09511148123084</c:v>
                </c:pt>
                <c:pt idx="2">
                  <c:v>165.41239451156937</c:v>
                </c:pt>
                <c:pt idx="3">
                  <c:v>184.75741698796554</c:v>
                </c:pt>
                <c:pt idx="4">
                  <c:v>219.1228506233506</c:v>
                </c:pt>
                <c:pt idx="5">
                  <c:v>245.45200083592286</c:v>
                </c:pt>
              </c:numCache>
            </c:numRef>
          </c:xVal>
          <c:yVal>
            <c:numRef>
              <c:f>MEPE!$D$6:$D$11</c:f>
              <c:numCache>
                <c:ptCount val="6"/>
                <c:pt idx="1">
                  <c:v>4974</c:v>
                </c:pt>
                <c:pt idx="2">
                  <c:v>13118</c:v>
                </c:pt>
                <c:pt idx="3">
                  <c:v>26757</c:v>
                </c:pt>
                <c:pt idx="4">
                  <c:v>94930</c:v>
                </c:pt>
                <c:pt idx="5">
                  <c:v>250470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MEPE!$C$6:$C$11</c:f>
              <c:numCache>
                <c:ptCount val="6"/>
                <c:pt idx="0">
                  <c:v>12.181228682898656</c:v>
                </c:pt>
                <c:pt idx="1">
                  <c:v>139.09511148123084</c:v>
                </c:pt>
                <c:pt idx="2">
                  <c:v>165.41239451156937</c:v>
                </c:pt>
                <c:pt idx="3">
                  <c:v>184.75741698796554</c:v>
                </c:pt>
                <c:pt idx="4">
                  <c:v>219.1228506233506</c:v>
                </c:pt>
                <c:pt idx="5">
                  <c:v>245.45200083592286</c:v>
                </c:pt>
              </c:numCache>
            </c:numRef>
          </c:xVal>
          <c:yVal>
            <c:numRef>
              <c:f>MEPE!$F$6:$F$11</c:f>
              <c:numCache>
                <c:ptCount val="6"/>
                <c:pt idx="1">
                  <c:v>3.6967035709690257</c:v>
                </c:pt>
                <c:pt idx="2">
                  <c:v>4.117864103898256</c:v>
                </c:pt>
                <c:pt idx="3">
                  <c:v>4.4274462125944565</c:v>
                </c:pt>
                <c:pt idx="4">
                  <c:v>4.977402844802196</c:v>
                </c:pt>
                <c:pt idx="5">
                  <c:v>5.398753290527065</c:v>
                </c:pt>
              </c:numCache>
            </c:numRef>
          </c:yVal>
          <c:smooth val="0"/>
        </c:ser>
        <c:axId val="67012960"/>
        <c:axId val="66245729"/>
      </c:scatterChart>
      <c:valAx>
        <c:axId val="6701296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245729"/>
        <c:crosses val="autoZero"/>
        <c:crossBetween val="midCat"/>
        <c:dispUnits/>
        <c:majorUnit val="64"/>
        <c:minorUnit val="32"/>
      </c:valAx>
      <c:valAx>
        <c:axId val="6624572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7012960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(PE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25"/>
          <c:w val="0.846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MEPE!$T$6:$T$11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MEPE!$U$6:$U$11</c:f>
              <c:numCache>
                <c:ptCount val="6"/>
                <c:pt idx="0">
                  <c:v>31.039630927340692</c:v>
                </c:pt>
                <c:pt idx="1">
                  <c:v>31.039630927340692</c:v>
                </c:pt>
                <c:pt idx="2">
                  <c:v>31.039630927340692</c:v>
                </c:pt>
                <c:pt idx="3">
                  <c:v>31.039630927340692</c:v>
                </c:pt>
                <c:pt idx="4">
                  <c:v>31.039630927340692</c:v>
                </c:pt>
                <c:pt idx="5">
                  <c:v>31.039630927340692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MEPE!$C$6:$C$11</c:f>
              <c:numCache>
                <c:ptCount val="6"/>
                <c:pt idx="0">
                  <c:v>12.181228682898656</c:v>
                </c:pt>
                <c:pt idx="1">
                  <c:v>139.09511148123084</c:v>
                </c:pt>
                <c:pt idx="2">
                  <c:v>165.41239451156937</c:v>
                </c:pt>
                <c:pt idx="3">
                  <c:v>184.75741698796554</c:v>
                </c:pt>
                <c:pt idx="4">
                  <c:v>219.1228506233506</c:v>
                </c:pt>
                <c:pt idx="5">
                  <c:v>245.45200083592286</c:v>
                </c:pt>
              </c:numCache>
            </c:numRef>
          </c:xVal>
          <c:yVal>
            <c:numRef>
              <c:f>MEPE!$F$6:$F$11</c:f>
              <c:numCache>
                <c:ptCount val="6"/>
                <c:pt idx="1">
                  <c:v>3.6967035709690257</c:v>
                </c:pt>
                <c:pt idx="2">
                  <c:v>4.117864103898256</c:v>
                </c:pt>
                <c:pt idx="3">
                  <c:v>4.4274462125944565</c:v>
                </c:pt>
                <c:pt idx="4">
                  <c:v>4.977402844802196</c:v>
                </c:pt>
                <c:pt idx="5">
                  <c:v>5.398753290527065</c:v>
                </c:pt>
              </c:numCache>
            </c:numRef>
          </c:yVal>
          <c:smooth val="0"/>
        </c:ser>
        <c:axId val="59340650"/>
        <c:axId val="64303803"/>
      </c:scatterChart>
      <c:valAx>
        <c:axId val="5934065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03803"/>
        <c:crosses val="autoZero"/>
        <c:crossBetween val="midCat"/>
        <c:dispUnits/>
        <c:majorUnit val="64"/>
        <c:minorUnit val="32"/>
      </c:valAx>
      <c:valAx>
        <c:axId val="6430380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9340650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(ECD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55"/>
          <c:w val="0.842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MEPTR!$C$7:$C$12</c:f>
              <c:numCache>
                <c:ptCount val="6"/>
                <c:pt idx="0">
                  <c:v>4.363895151754344</c:v>
                </c:pt>
                <c:pt idx="1">
                  <c:v>132.26632334724334</c:v>
                </c:pt>
                <c:pt idx="2">
                  <c:v>158.87372092513877</c:v>
                </c:pt>
                <c:pt idx="3">
                  <c:v>178.6493359510277</c:v>
                </c:pt>
                <c:pt idx="4">
                  <c:v>215.0748280454464</c:v>
                </c:pt>
                <c:pt idx="5">
                  <c:v>246.33227887319305</c:v>
                </c:pt>
              </c:numCache>
            </c:numRef>
          </c:xVal>
          <c:yVal>
            <c:numRef>
              <c:f>MEPTR!$D$7:$D$12</c:f>
              <c:numCache>
                <c:ptCount val="6"/>
                <c:pt idx="1">
                  <c:v>2198</c:v>
                </c:pt>
                <c:pt idx="2">
                  <c:v>6063</c:v>
                </c:pt>
                <c:pt idx="3">
                  <c:v>12887</c:v>
                </c:pt>
                <c:pt idx="4">
                  <c:v>51686</c:v>
                </c:pt>
                <c:pt idx="5">
                  <c:v>170219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MEPTR!$C$7:$C$12</c:f>
              <c:numCache>
                <c:ptCount val="6"/>
                <c:pt idx="0">
                  <c:v>4.363895151754344</c:v>
                </c:pt>
                <c:pt idx="1">
                  <c:v>132.26632334724334</c:v>
                </c:pt>
                <c:pt idx="2">
                  <c:v>158.87372092513877</c:v>
                </c:pt>
                <c:pt idx="3">
                  <c:v>178.6493359510277</c:v>
                </c:pt>
                <c:pt idx="4">
                  <c:v>215.0748280454464</c:v>
                </c:pt>
                <c:pt idx="5">
                  <c:v>246.33227887319305</c:v>
                </c:pt>
              </c:numCache>
            </c:numRef>
          </c:xVal>
          <c:yVal>
            <c:numRef>
              <c:f>MEPTR!$F$7:$F$12</c:f>
              <c:numCache>
                <c:ptCount val="6"/>
                <c:pt idx="1">
                  <c:v>3.342039659029057</c:v>
                </c:pt>
                <c:pt idx="2">
                  <c:v>3.7826667893952517</c:v>
                </c:pt>
                <c:pt idx="3">
                  <c:v>4.110157385744407</c:v>
                </c:pt>
                <c:pt idx="4">
                  <c:v>4.713375344462554</c:v>
                </c:pt>
                <c:pt idx="5">
                  <c:v>5.231008864256106</c:v>
                </c:pt>
              </c:numCache>
            </c:numRef>
          </c:yVal>
          <c:smooth val="0"/>
        </c:ser>
        <c:axId val="41863316"/>
        <c:axId val="41225525"/>
      </c:scatterChart>
      <c:valAx>
        <c:axId val="4186331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225525"/>
        <c:crosses val="autoZero"/>
        <c:crossBetween val="midCat"/>
        <c:dispUnits/>
        <c:majorUnit val="64"/>
        <c:minorUnit val="32"/>
      </c:valAx>
      <c:valAx>
        <c:axId val="4122552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86331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2F3F3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latin typeface="Arial"/>
                <a:ea typeface="Arial"/>
                <a:cs typeface="Arial"/>
              </a:rPr>
              <a:t>(ECD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475"/>
          <c:w val="0.84275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MEPTR!$T$6:$T$12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MEPTR!$U$6:$U$12</c:f>
              <c:numCache>
                <c:ptCount val="7"/>
                <c:pt idx="0">
                  <c:v>14.179681040310125</c:v>
                </c:pt>
                <c:pt idx="1">
                  <c:v>14.179681040310125</c:v>
                </c:pt>
                <c:pt idx="2">
                  <c:v>14.179681040310125</c:v>
                </c:pt>
                <c:pt idx="3">
                  <c:v>14.179681040310125</c:v>
                </c:pt>
                <c:pt idx="4">
                  <c:v>14.179681040310125</c:v>
                </c:pt>
                <c:pt idx="5">
                  <c:v>14.179681040310125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MEPTR!$C$7:$C$12</c:f>
              <c:numCache>
                <c:ptCount val="6"/>
                <c:pt idx="0">
                  <c:v>4.363895151754344</c:v>
                </c:pt>
                <c:pt idx="1">
                  <c:v>132.26632334724334</c:v>
                </c:pt>
                <c:pt idx="2">
                  <c:v>158.87372092513877</c:v>
                </c:pt>
                <c:pt idx="3">
                  <c:v>178.6493359510277</c:v>
                </c:pt>
                <c:pt idx="4">
                  <c:v>215.0748280454464</c:v>
                </c:pt>
                <c:pt idx="5">
                  <c:v>246.33227887319305</c:v>
                </c:pt>
              </c:numCache>
            </c:numRef>
          </c:xVal>
          <c:yVal>
            <c:numRef>
              <c:f>MEPTR!$F$7:$F$12</c:f>
              <c:numCache>
                <c:ptCount val="6"/>
                <c:pt idx="1">
                  <c:v>3.342039659029057</c:v>
                </c:pt>
                <c:pt idx="2">
                  <c:v>3.7826667893952517</c:v>
                </c:pt>
                <c:pt idx="3">
                  <c:v>4.110157385744407</c:v>
                </c:pt>
                <c:pt idx="4">
                  <c:v>4.713375344462554</c:v>
                </c:pt>
                <c:pt idx="5">
                  <c:v>5.231008864256106</c:v>
                </c:pt>
              </c:numCache>
            </c:numRef>
          </c:yVal>
          <c:smooth val="0"/>
        </c:ser>
        <c:axId val="35485406"/>
        <c:axId val="50933199"/>
      </c:scatterChart>
      <c:valAx>
        <c:axId val="3548540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33199"/>
        <c:crosses val="autoZero"/>
        <c:crossBetween val="midCat"/>
        <c:dispUnits/>
        <c:majorUnit val="64"/>
        <c:minorUnit val="32"/>
      </c:valAx>
      <c:valAx>
        <c:axId val="5093319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48540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2F3F3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(PECY5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775"/>
          <c:w val="0.84125"/>
          <c:h val="0.76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MEPCY5!$C$6:$C$11</c:f>
              <c:numCache>
                <c:ptCount val="6"/>
                <c:pt idx="1">
                  <c:v>125.89010445815696</c:v>
                </c:pt>
                <c:pt idx="2">
                  <c:v>154.9299596511082</c:v>
                </c:pt>
                <c:pt idx="3">
                  <c:v>175.20170156540715</c:v>
                </c:pt>
                <c:pt idx="4">
                  <c:v>209.19767473325246</c:v>
                </c:pt>
                <c:pt idx="5">
                  <c:v>248.18271398137378</c:v>
                </c:pt>
              </c:numCache>
            </c:numRef>
          </c:xVal>
          <c:yVal>
            <c:numRef>
              <c:f>MEPCY5!$D$6:$D$11</c:f>
              <c:numCache>
                <c:ptCount val="6"/>
                <c:pt idx="1">
                  <c:v>12901</c:v>
                </c:pt>
                <c:pt idx="2">
                  <c:v>36837</c:v>
                </c:pt>
                <c:pt idx="3">
                  <c:v>76621</c:v>
                </c:pt>
                <c:pt idx="4">
                  <c:v>261671</c:v>
                </c:pt>
                <c:pt idx="5">
                  <c:v>1069858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MEPCY5!$C$6:$C$11</c:f>
              <c:numCache>
                <c:ptCount val="6"/>
                <c:pt idx="1">
                  <c:v>125.89010445815696</c:v>
                </c:pt>
                <c:pt idx="2">
                  <c:v>154.9299596511082</c:v>
                </c:pt>
                <c:pt idx="3">
                  <c:v>175.20170156540715</c:v>
                </c:pt>
                <c:pt idx="4">
                  <c:v>209.19767473325246</c:v>
                </c:pt>
                <c:pt idx="5">
                  <c:v>248.18271398137378</c:v>
                </c:pt>
              </c:numCache>
            </c:numRef>
          </c:xVal>
          <c:yVal>
            <c:numRef>
              <c:f>MEPCY5!$F$6:$F$11</c:f>
              <c:numCache>
                <c:ptCount val="6"/>
                <c:pt idx="2">
                  <c:v>4.5663026456199916</c:v>
                </c:pt>
                <c:pt idx="3">
                  <c:v>4.8843473596290465</c:v>
                </c:pt>
                <c:pt idx="4">
                  <c:v>5.417712455205775</c:v>
                </c:pt>
                <c:pt idx="5">
                  <c:v>6.029351342022636</c:v>
                </c:pt>
              </c:numCache>
            </c:numRef>
          </c:yVal>
          <c:smooth val="0"/>
        </c:ser>
        <c:axId val="55745608"/>
        <c:axId val="31948425"/>
      </c:scatterChart>
      <c:valAx>
        <c:axId val="5574560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948425"/>
        <c:crosses val="autoZero"/>
        <c:crossBetween val="midCat"/>
        <c:dispUnits/>
        <c:majorUnit val="64"/>
        <c:minorUnit val="32"/>
      </c:valAx>
      <c:valAx>
        <c:axId val="3194842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4560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(PECY5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75"/>
          <c:w val="0.8415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MEPCY5!$T$6:$T$11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MEPCY5!$U$6:$U$11</c:f>
              <c:numCache>
                <c:ptCount val="6"/>
                <c:pt idx="0">
                  <c:v>136.64575733054576</c:v>
                </c:pt>
                <c:pt idx="1">
                  <c:v>136.64575733054576</c:v>
                </c:pt>
                <c:pt idx="2">
                  <c:v>136.64575733054576</c:v>
                </c:pt>
                <c:pt idx="3">
                  <c:v>136.64575733054576</c:v>
                </c:pt>
                <c:pt idx="4">
                  <c:v>136.64575733054576</c:v>
                </c:pt>
                <c:pt idx="5">
                  <c:v>136.64575733054576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MEPCY5!$C$6:$C$11</c:f>
              <c:numCache>
                <c:ptCount val="6"/>
                <c:pt idx="1">
                  <c:v>125.89010445815696</c:v>
                </c:pt>
                <c:pt idx="2">
                  <c:v>154.9299596511082</c:v>
                </c:pt>
                <c:pt idx="3">
                  <c:v>175.20170156540715</c:v>
                </c:pt>
                <c:pt idx="4">
                  <c:v>209.19767473325246</c:v>
                </c:pt>
                <c:pt idx="5">
                  <c:v>248.18271398137378</c:v>
                </c:pt>
              </c:numCache>
            </c:numRef>
          </c:xVal>
          <c:yVal>
            <c:numRef>
              <c:f>MEPCY5!$F$6:$F$11</c:f>
              <c:numCache>
                <c:ptCount val="6"/>
                <c:pt idx="2">
                  <c:v>4.5663026456199916</c:v>
                </c:pt>
                <c:pt idx="3">
                  <c:v>4.8843473596290465</c:v>
                </c:pt>
                <c:pt idx="4">
                  <c:v>5.417712455205775</c:v>
                </c:pt>
                <c:pt idx="5">
                  <c:v>6.029351342022636</c:v>
                </c:pt>
              </c:numCache>
            </c:numRef>
          </c:yVal>
          <c:smooth val="0"/>
        </c:ser>
        <c:axId val="19100370"/>
        <c:axId val="37685603"/>
      </c:scatterChart>
      <c:valAx>
        <c:axId val="1910037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85603"/>
        <c:crosses val="autoZero"/>
        <c:crossBetween val="midCat"/>
        <c:dispUnits/>
        <c:majorUnit val="64"/>
        <c:minorUnit val="32"/>
      </c:valAx>
      <c:valAx>
        <c:axId val="3768560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10037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(APC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5"/>
          <c:w val="0.84225"/>
          <c:h val="0.76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MEAP!$C$6:$C$11</c:f>
              <c:numCache>
                <c:ptCount val="6"/>
                <c:pt idx="1">
                  <c:v>144</c:v>
                </c:pt>
                <c:pt idx="2">
                  <c:v>169.5</c:v>
                </c:pt>
                <c:pt idx="3">
                  <c:v>184</c:v>
                </c:pt>
                <c:pt idx="4">
                  <c:v>199.75</c:v>
                </c:pt>
                <c:pt idx="5">
                  <c:v>228</c:v>
                </c:pt>
              </c:numCache>
            </c:numRef>
          </c:xVal>
          <c:yVal>
            <c:numRef>
              <c:f>MEAP!$D$6:$D$11</c:f>
              <c:numCache>
                <c:ptCount val="6"/>
                <c:pt idx="1">
                  <c:v>6720</c:v>
                </c:pt>
                <c:pt idx="2">
                  <c:v>17962</c:v>
                </c:pt>
                <c:pt idx="3">
                  <c:v>30866</c:v>
                </c:pt>
                <c:pt idx="4">
                  <c:v>51704</c:v>
                </c:pt>
                <c:pt idx="5">
                  <c:v>146080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MEAP!$C$6:$C$11</c:f>
              <c:numCache>
                <c:ptCount val="6"/>
                <c:pt idx="1">
                  <c:v>144</c:v>
                </c:pt>
                <c:pt idx="2">
                  <c:v>169.5</c:v>
                </c:pt>
                <c:pt idx="3">
                  <c:v>184</c:v>
                </c:pt>
                <c:pt idx="4">
                  <c:v>199.75</c:v>
                </c:pt>
                <c:pt idx="5">
                  <c:v>228</c:v>
                </c:pt>
              </c:numCache>
            </c:numRef>
          </c:xVal>
          <c:yVal>
            <c:numRef>
              <c:f>MEAP!$F$6:$F$11</c:f>
              <c:numCache>
                <c:ptCount val="6"/>
                <c:pt idx="1">
                  <c:v>3.840221458585591</c:v>
                </c:pt>
                <c:pt idx="2">
                  <c:v>4.24377519374724</c:v>
                </c:pt>
                <c:pt idx="3">
                  <c:v>4.473246925505824</c:v>
                </c:pt>
                <c:pt idx="4">
                  <c:v>4.722500703105665</c:v>
                </c:pt>
                <c:pt idx="5">
                  <c:v>5.16957493911808</c:v>
                </c:pt>
              </c:numCache>
            </c:numRef>
          </c:yVal>
          <c:smooth val="0"/>
        </c:ser>
        <c:axId val="3626108"/>
        <c:axId val="32634973"/>
      </c:scatterChart>
      <c:valAx>
        <c:axId val="362610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634973"/>
        <c:crosses val="autoZero"/>
        <c:crossBetween val="midCat"/>
        <c:dispUnits/>
        <c:majorUnit val="64"/>
        <c:minorUnit val="32"/>
      </c:valAx>
      <c:valAx>
        <c:axId val="3263497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2610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3257550"/>
        <a:ext cx="57150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8</xdr:col>
      <xdr:colOff>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0" y="3267075"/>
        <a:ext cx="53816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25</xdr:col>
      <xdr:colOff>0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10467975" y="3257550"/>
        <a:ext cx="54959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904875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0" y="3467100"/>
        <a:ext cx="55530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904875</xdr:colOff>
      <xdr:row>45</xdr:row>
      <xdr:rowOff>9525</xdr:rowOff>
    </xdr:to>
    <xdr:graphicFrame>
      <xdr:nvGraphicFramePr>
        <xdr:cNvPr id="2" name="Chart 7"/>
        <xdr:cNvGraphicFramePr/>
      </xdr:nvGraphicFramePr>
      <xdr:xfrm>
        <a:off x="10639425" y="3305175"/>
        <a:ext cx="55435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876300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3257550"/>
        <a:ext cx="54959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9525" y="3209925"/>
        <a:ext cx="54959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workbookViewId="0" topLeftCell="A7">
      <selection activeCell="J39" sqref="J39:J45"/>
    </sheetView>
  </sheetViews>
  <sheetFormatPr defaultColWidth="9.140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0" ht="16.5" thickBot="1">
      <c r="B1" s="73" t="s">
        <v>29</v>
      </c>
      <c r="C1" s="34"/>
      <c r="D1" s="30"/>
      <c r="E1" s="30"/>
      <c r="F1" s="30"/>
      <c r="G1" s="29"/>
      <c r="J1" s="27"/>
    </row>
    <row r="3" spans="2:18" ht="28.5" thickBot="1">
      <c r="B3" s="69" t="s">
        <v>9</v>
      </c>
      <c r="C3" s="10"/>
      <c r="D3" s="10"/>
      <c r="E3" s="10"/>
      <c r="F3" s="10"/>
      <c r="R3" s="69" t="s">
        <v>64</v>
      </c>
    </row>
    <row r="4" spans="2:16" ht="21" thickBot="1">
      <c r="B4" s="6"/>
      <c r="J4" s="48" t="s">
        <v>37</v>
      </c>
      <c r="K4" s="49"/>
      <c r="L4" s="24"/>
      <c r="M4" s="159" t="s">
        <v>34</v>
      </c>
      <c r="N4" s="160"/>
      <c r="O4" s="160"/>
      <c r="P4" s="161"/>
    </row>
    <row r="5" spans="2:30" ht="15.75" thickBot="1">
      <c r="B5" s="2" t="s">
        <v>12</v>
      </c>
      <c r="C5" s="8" t="s">
        <v>11</v>
      </c>
      <c r="D5" s="3" t="s">
        <v>0</v>
      </c>
      <c r="E5" s="3" t="s">
        <v>1</v>
      </c>
      <c r="F5" s="3" t="s">
        <v>13</v>
      </c>
      <c r="G5" s="7" t="s">
        <v>10</v>
      </c>
      <c r="H5" s="4" t="s">
        <v>14</v>
      </c>
      <c r="J5" s="50" t="s">
        <v>38</v>
      </c>
      <c r="K5" s="51"/>
      <c r="L5" s="24"/>
      <c r="M5" s="162" t="s">
        <v>70</v>
      </c>
      <c r="N5" s="163"/>
      <c r="O5" s="163"/>
      <c r="P5" s="164"/>
      <c r="S5" s="2" t="s">
        <v>12</v>
      </c>
      <c r="T5" s="8" t="s">
        <v>11</v>
      </c>
      <c r="U5" s="3" t="s">
        <v>0</v>
      </c>
      <c r="V5" s="3" t="s">
        <v>1</v>
      </c>
      <c r="W5" s="3" t="s">
        <v>13</v>
      </c>
      <c r="X5" s="7" t="s">
        <v>10</v>
      </c>
      <c r="Y5" s="4" t="s">
        <v>14</v>
      </c>
      <c r="AA5" s="159" t="s">
        <v>34</v>
      </c>
      <c r="AB5" s="160"/>
      <c r="AC5" s="160"/>
      <c r="AD5" s="161"/>
    </row>
    <row r="6" spans="2:30" ht="15.75" thickBot="1">
      <c r="B6" s="9">
        <v>1</v>
      </c>
      <c r="C6" s="115">
        <v>22.415873173386423</v>
      </c>
      <c r="D6" s="65"/>
      <c r="E6" s="16"/>
      <c r="F6" s="16"/>
      <c r="G6" s="41"/>
      <c r="H6" s="43"/>
      <c r="J6" s="52" t="s">
        <v>39</v>
      </c>
      <c r="K6" s="53"/>
      <c r="L6" s="24"/>
      <c r="M6" s="25" t="s">
        <v>55</v>
      </c>
      <c r="N6" s="25" t="s">
        <v>22</v>
      </c>
      <c r="O6" s="25" t="s">
        <v>23</v>
      </c>
      <c r="P6" s="25" t="s">
        <v>51</v>
      </c>
      <c r="S6" s="9">
        <v>1</v>
      </c>
      <c r="T6" s="77">
        <f>M50</f>
        <v>0</v>
      </c>
      <c r="U6" s="107">
        <f>O50</f>
        <v>39.50330414585315</v>
      </c>
      <c r="V6" s="16">
        <f aca="true" t="shared" si="0" ref="V6:V11">LOG10(U6)</f>
        <v>1.59663342252007</v>
      </c>
      <c r="W6" s="16" t="e">
        <f aca="true" t="shared" si="1" ref="W6:W11">Y$13*T6+Y$14</f>
        <v>#DIV/0!</v>
      </c>
      <c r="X6" s="41" t="e">
        <f aca="true" t="shared" si="2" ref="X6:X11">((ABS(W6-V6))/W6)*10</f>
        <v>#DIV/0!</v>
      </c>
      <c r="Y6" s="43" t="e">
        <f aca="true" t="shared" si="3" ref="Y6:Y11">10^W6</f>
        <v>#DIV/0!</v>
      </c>
      <c r="AA6" s="162" t="s">
        <v>65</v>
      </c>
      <c r="AB6" s="163"/>
      <c r="AC6" s="163"/>
      <c r="AD6" s="164"/>
    </row>
    <row r="7" spans="2:30" ht="15">
      <c r="B7" s="9">
        <v>2</v>
      </c>
      <c r="C7" s="115">
        <v>135.42036332409953</v>
      </c>
      <c r="D7" s="65">
        <v>6028</v>
      </c>
      <c r="E7" s="16">
        <f>LOG10(D7)</f>
        <v>3.780173243642594</v>
      </c>
      <c r="F7" s="16">
        <f>H$13*C7+H$14</f>
        <v>3.7801876126886</v>
      </c>
      <c r="G7" s="41">
        <f>((ABS(F7-E7))/F7)*10</f>
        <v>3.801146259964488E-05</v>
      </c>
      <c r="H7" s="43">
        <f>10^F7</f>
        <v>6028.199445412838</v>
      </c>
      <c r="J7" s="52" t="s">
        <v>27</v>
      </c>
      <c r="K7" s="53"/>
      <c r="L7" s="24"/>
      <c r="M7" s="76"/>
      <c r="N7" s="115">
        <v>0</v>
      </c>
      <c r="O7" s="26">
        <f aca="true" t="shared" si="4" ref="O7:O18">H$13*N7+H$14</f>
        <v>1.5966334225200698</v>
      </c>
      <c r="P7" s="67">
        <f aca="true" t="shared" si="5" ref="P7:P18">10^O7</f>
        <v>39.50330414585315</v>
      </c>
      <c r="S7" s="9">
        <v>2</v>
      </c>
      <c r="T7" s="77">
        <f>M53</f>
        <v>0</v>
      </c>
      <c r="U7" s="107">
        <f>O53</f>
        <v>39.50330414585315</v>
      </c>
      <c r="V7" s="16">
        <f t="shared" si="0"/>
        <v>1.59663342252007</v>
      </c>
      <c r="W7" s="16" t="e">
        <f t="shared" si="1"/>
        <v>#DIV/0!</v>
      </c>
      <c r="X7" s="41" t="e">
        <f t="shared" si="2"/>
        <v>#DIV/0!</v>
      </c>
      <c r="Y7" s="43" t="e">
        <f t="shared" si="3"/>
        <v>#DIV/0!</v>
      </c>
      <c r="AA7" s="25" t="s">
        <v>55</v>
      </c>
      <c r="AB7" s="108" t="s">
        <v>22</v>
      </c>
      <c r="AC7" s="108" t="s">
        <v>23</v>
      </c>
      <c r="AD7" s="108" t="s">
        <v>51</v>
      </c>
    </row>
    <row r="8" spans="2:30" ht="13.5" thickBot="1">
      <c r="B8" s="9">
        <v>3</v>
      </c>
      <c r="C8" s="115">
        <v>164.1136242273453</v>
      </c>
      <c r="D8" s="65">
        <v>17493</v>
      </c>
      <c r="E8" s="16">
        <f>LOG10(D8)</f>
        <v>4.242864296140707</v>
      </c>
      <c r="F8" s="16">
        <f>H$13*C8+H$14</f>
        <v>4.242845432657182</v>
      </c>
      <c r="G8" s="41">
        <f>((ABS(F8-E8))/F8)*10</f>
        <v>4.4459511485715655E-05</v>
      </c>
      <c r="H8" s="43">
        <f>10^F8</f>
        <v>17492.24021196477</v>
      </c>
      <c r="J8" s="54" t="s">
        <v>20</v>
      </c>
      <c r="K8" s="55" t="s">
        <v>21</v>
      </c>
      <c r="L8" s="24"/>
      <c r="M8" s="76"/>
      <c r="N8" s="115"/>
      <c r="O8" s="26">
        <f t="shared" si="4"/>
        <v>1.5966334225200698</v>
      </c>
      <c r="P8" s="67">
        <f t="shared" si="5"/>
        <v>39.50330414585315</v>
      </c>
      <c r="S8" s="9">
        <v>3</v>
      </c>
      <c r="T8" s="77">
        <f>M54</f>
        <v>0</v>
      </c>
      <c r="U8" s="107">
        <f>O54</f>
        <v>39.50330414585315</v>
      </c>
      <c r="V8" s="16">
        <f t="shared" si="0"/>
        <v>1.59663342252007</v>
      </c>
      <c r="W8" s="16" t="e">
        <f t="shared" si="1"/>
        <v>#DIV/0!</v>
      </c>
      <c r="X8" s="41" t="e">
        <f t="shared" si="2"/>
        <v>#DIV/0!</v>
      </c>
      <c r="Y8" s="43" t="e">
        <f t="shared" si="3"/>
        <v>#DIV/0!</v>
      </c>
      <c r="AA8" s="109"/>
      <c r="AB8" s="63"/>
      <c r="AC8" s="110" t="e">
        <f aca="true" t="shared" si="6" ref="AC8:AC19">Y$13*AB8+Y$14</f>
        <v>#DIV/0!</v>
      </c>
      <c r="AD8" s="67" t="e">
        <f aca="true" t="shared" si="7" ref="AD8:AD19">10^AC8</f>
        <v>#DIV/0!</v>
      </c>
    </row>
    <row r="9" spans="2:30" ht="12.75">
      <c r="B9" s="9">
        <v>4</v>
      </c>
      <c r="C9" s="115">
        <v>183.30857721445415</v>
      </c>
      <c r="D9" s="65">
        <v>35674</v>
      </c>
      <c r="E9" s="16">
        <f>LOG10(D9)</f>
        <v>4.552351807979569</v>
      </c>
      <c r="F9" s="16">
        <f>H$13*C9+H$14</f>
        <v>4.5523499930959925</v>
      </c>
      <c r="G9" s="41">
        <f>((ABS(F9-E9))/F9)*10</f>
        <v>3.986696057000462E-06</v>
      </c>
      <c r="H9" s="43">
        <f>10^F9</f>
        <v>35673.850921381425</v>
      </c>
      <c r="J9" s="63"/>
      <c r="K9" s="1">
        <f aca="true" t="shared" si="8" ref="K9:K16">J9/4</f>
        <v>0</v>
      </c>
      <c r="L9" s="24"/>
      <c r="M9" s="76"/>
      <c r="N9" s="115"/>
      <c r="O9" s="26">
        <f t="shared" si="4"/>
        <v>1.5966334225200698</v>
      </c>
      <c r="P9" s="67">
        <f t="shared" si="5"/>
        <v>39.50330414585315</v>
      </c>
      <c r="S9" s="9">
        <v>4</v>
      </c>
      <c r="T9" s="77">
        <f>M55</f>
        <v>0</v>
      </c>
      <c r="U9" s="107">
        <f>O55</f>
        <v>39.50330414585315</v>
      </c>
      <c r="V9" s="16">
        <f t="shared" si="0"/>
        <v>1.59663342252007</v>
      </c>
      <c r="W9" s="16" t="e">
        <f t="shared" si="1"/>
        <v>#DIV/0!</v>
      </c>
      <c r="X9" s="41" t="e">
        <f t="shared" si="2"/>
        <v>#DIV/0!</v>
      </c>
      <c r="Y9" s="43" t="e">
        <f t="shared" si="3"/>
        <v>#DIV/0!</v>
      </c>
      <c r="AA9" s="109"/>
      <c r="AB9" s="63"/>
      <c r="AC9" s="110" t="e">
        <f t="shared" si="6"/>
        <v>#DIV/0!</v>
      </c>
      <c r="AD9" s="67" t="e">
        <f t="shared" si="7"/>
        <v>#DIV/0!</v>
      </c>
    </row>
    <row r="10" spans="2:30" ht="12.75">
      <c r="B10" s="9">
        <v>5</v>
      </c>
      <c r="C10" s="115">
        <v>217.48916552034595</v>
      </c>
      <c r="D10" s="65">
        <v>126907</v>
      </c>
      <c r="E10" s="16">
        <f>LOG10(D10)</f>
        <v>5.103485577788394</v>
      </c>
      <c r="F10" s="16">
        <f>H$13*C10+H$14</f>
        <v>5.103486949058311</v>
      </c>
      <c r="G10" s="41">
        <f>((ABS(F10-E10))/F10)*10</f>
        <v>2.6869274495254323E-06</v>
      </c>
      <c r="H10" s="43">
        <f>10^F10</f>
        <v>126907.40070512844</v>
      </c>
      <c r="J10" s="63"/>
      <c r="K10" s="1">
        <f t="shared" si="8"/>
        <v>0</v>
      </c>
      <c r="L10" s="24"/>
      <c r="M10" s="76"/>
      <c r="N10" s="115"/>
      <c r="O10" s="26">
        <f t="shared" si="4"/>
        <v>1.5966334225200698</v>
      </c>
      <c r="P10" s="67">
        <f t="shared" si="5"/>
        <v>39.50330414585315</v>
      </c>
      <c r="S10" s="9">
        <v>5</v>
      </c>
      <c r="T10" s="77">
        <f>M54</f>
        <v>0</v>
      </c>
      <c r="U10" s="107">
        <f>O54</f>
        <v>39.50330414585315</v>
      </c>
      <c r="V10" s="16">
        <f t="shared" si="0"/>
        <v>1.59663342252007</v>
      </c>
      <c r="W10" s="16" t="e">
        <f t="shared" si="1"/>
        <v>#DIV/0!</v>
      </c>
      <c r="X10" s="41" t="e">
        <f t="shared" si="2"/>
        <v>#DIV/0!</v>
      </c>
      <c r="Y10" s="43" t="e">
        <f t="shared" si="3"/>
        <v>#DIV/0!</v>
      </c>
      <c r="AA10" s="109"/>
      <c r="AB10" s="63"/>
      <c r="AC10" s="110" t="e">
        <f t="shared" si="6"/>
        <v>#DIV/0!</v>
      </c>
      <c r="AD10" s="67" t="e">
        <f t="shared" si="7"/>
        <v>#DIV/0!</v>
      </c>
    </row>
    <row r="11" spans="2:30" ht="13.5" thickBot="1">
      <c r="B11" s="133">
        <v>6</v>
      </c>
      <c r="C11" s="152">
        <v>239.8396754972396</v>
      </c>
      <c r="D11" s="124">
        <v>290983</v>
      </c>
      <c r="E11" s="134">
        <f>LOG10(D11)</f>
        <v>5.463867617089496</v>
      </c>
      <c r="F11" s="134">
        <f>H$13*C11+H$14</f>
        <v>5.463872555140677</v>
      </c>
      <c r="G11" s="135">
        <f>((ABS(F11-E11))/F11)*10</f>
        <v>9.037639751968916E-06</v>
      </c>
      <c r="H11" s="136">
        <f>10^F11</f>
        <v>290986.30857787863</v>
      </c>
      <c r="J11" s="63"/>
      <c r="K11" s="1">
        <f t="shared" si="8"/>
        <v>0</v>
      </c>
      <c r="L11" s="24"/>
      <c r="M11" s="76"/>
      <c r="N11" s="115"/>
      <c r="O11" s="26">
        <f t="shared" si="4"/>
        <v>1.5966334225200698</v>
      </c>
      <c r="P11" s="67">
        <f t="shared" si="5"/>
        <v>39.50330414585315</v>
      </c>
      <c r="S11" s="133">
        <v>6</v>
      </c>
      <c r="T11" s="153">
        <f>M55</f>
        <v>0</v>
      </c>
      <c r="U11" s="154">
        <f>O55</f>
        <v>39.50330414585315</v>
      </c>
      <c r="V11" s="134">
        <f t="shared" si="0"/>
        <v>1.59663342252007</v>
      </c>
      <c r="W11" s="134" t="e">
        <f t="shared" si="1"/>
        <v>#DIV/0!</v>
      </c>
      <c r="X11" s="135" t="e">
        <f t="shared" si="2"/>
        <v>#DIV/0!</v>
      </c>
      <c r="Y11" s="136" t="e">
        <f t="shared" si="3"/>
        <v>#DIV/0!</v>
      </c>
      <c r="AA11" s="109"/>
      <c r="AB11" s="63"/>
      <c r="AC11" s="110" t="e">
        <f t="shared" si="6"/>
        <v>#DIV/0!</v>
      </c>
      <c r="AD11" s="67" t="e">
        <f t="shared" si="7"/>
        <v>#DIV/0!</v>
      </c>
    </row>
    <row r="12" spans="5:30" ht="13.5" thickBot="1">
      <c r="E12" s="172" t="s">
        <v>54</v>
      </c>
      <c r="F12" s="173"/>
      <c r="G12" s="131">
        <f>AVERAGE(G7:G11)</f>
        <v>1.9636447468771068E-05</v>
      </c>
      <c r="J12" s="63"/>
      <c r="K12" s="1">
        <f t="shared" si="8"/>
        <v>0</v>
      </c>
      <c r="L12" s="24"/>
      <c r="M12" s="76"/>
      <c r="N12" s="115"/>
      <c r="O12" s="26">
        <f t="shared" si="4"/>
        <v>1.5966334225200698</v>
      </c>
      <c r="P12" s="67">
        <f t="shared" si="5"/>
        <v>39.50330414585315</v>
      </c>
      <c r="V12" s="172" t="s">
        <v>54</v>
      </c>
      <c r="W12" s="173"/>
      <c r="X12" s="131" t="e">
        <f>AVERAGE(X6:X9)</f>
        <v>#DIV/0!</v>
      </c>
      <c r="AA12" s="109"/>
      <c r="AB12" s="63"/>
      <c r="AC12" s="110" t="e">
        <f t="shared" si="6"/>
        <v>#DIV/0!</v>
      </c>
      <c r="AD12" s="67" t="e">
        <f t="shared" si="7"/>
        <v>#DIV/0!</v>
      </c>
    </row>
    <row r="13" spans="7:30" ht="12.75">
      <c r="G13" s="87" t="s">
        <v>30</v>
      </c>
      <c r="H13" s="88">
        <f>SLOPE(E7:E11,C7:C11)</f>
        <v>0.016124267699257774</v>
      </c>
      <c r="J13" s="63"/>
      <c r="K13" s="1">
        <f t="shared" si="8"/>
        <v>0</v>
      </c>
      <c r="L13" s="24"/>
      <c r="M13" s="76"/>
      <c r="N13" s="115"/>
      <c r="O13" s="26">
        <f t="shared" si="4"/>
        <v>1.5966334225200698</v>
      </c>
      <c r="P13" s="67">
        <f t="shared" si="5"/>
        <v>39.50330414585315</v>
      </c>
      <c r="X13" s="87" t="s">
        <v>30</v>
      </c>
      <c r="Y13" s="88" t="e">
        <f>SLOPE(V7:V11,T7:T11)</f>
        <v>#DIV/0!</v>
      </c>
      <c r="AA13" s="109"/>
      <c r="AB13" s="63"/>
      <c r="AC13" s="110" t="e">
        <f t="shared" si="6"/>
        <v>#DIV/0!</v>
      </c>
      <c r="AD13" s="67" t="e">
        <f t="shared" si="7"/>
        <v>#DIV/0!</v>
      </c>
    </row>
    <row r="14" spans="7:30" ht="12.75">
      <c r="G14" s="89" t="s">
        <v>31</v>
      </c>
      <c r="H14" s="90">
        <f>INTERCEPT(E7:E11,C7:C11)</f>
        <v>1.5966334225200698</v>
      </c>
      <c r="I14" s="23"/>
      <c r="J14" s="63"/>
      <c r="K14" s="1">
        <f t="shared" si="8"/>
        <v>0</v>
      </c>
      <c r="L14" s="24"/>
      <c r="M14" s="76"/>
      <c r="N14" s="63"/>
      <c r="O14" s="26">
        <f t="shared" si="4"/>
        <v>1.5966334225200698</v>
      </c>
      <c r="P14" s="67">
        <f t="shared" si="5"/>
        <v>39.50330414585315</v>
      </c>
      <c r="X14" s="89" t="s">
        <v>31</v>
      </c>
      <c r="Y14" s="90" t="e">
        <f>INTERCEPT(V7:V11,T7:T11)</f>
        <v>#DIV/0!</v>
      </c>
      <c r="AA14" s="109"/>
      <c r="AB14" s="63"/>
      <c r="AC14" s="110" t="e">
        <f t="shared" si="6"/>
        <v>#DIV/0!</v>
      </c>
      <c r="AD14" s="67" t="e">
        <f t="shared" si="7"/>
        <v>#DIV/0!</v>
      </c>
    </row>
    <row r="15" spans="7:30" ht="13.5" thickBot="1">
      <c r="G15" s="91" t="s">
        <v>32</v>
      </c>
      <c r="H15" s="92">
        <f>RSQ(E7:E11,C7:C11)</f>
        <v>0.9999999996707547</v>
      </c>
      <c r="I15" s="23"/>
      <c r="J15" s="63"/>
      <c r="K15" s="1">
        <f t="shared" si="8"/>
        <v>0</v>
      </c>
      <c r="L15" s="24"/>
      <c r="M15" s="76"/>
      <c r="N15" s="63"/>
      <c r="O15" s="26">
        <f t="shared" si="4"/>
        <v>1.5966334225200698</v>
      </c>
      <c r="P15" s="67">
        <f t="shared" si="5"/>
        <v>39.50330414585315</v>
      </c>
      <c r="X15" s="91" t="s">
        <v>32</v>
      </c>
      <c r="Y15" s="92" t="e">
        <f>RSQ(V7:V11,T7:T11)</f>
        <v>#DIV/0!</v>
      </c>
      <c r="AA15" s="109"/>
      <c r="AB15" s="63"/>
      <c r="AC15" s="110" t="e">
        <f t="shared" si="6"/>
        <v>#DIV/0!</v>
      </c>
      <c r="AD15" s="67" t="e">
        <f t="shared" si="7"/>
        <v>#DIV/0!</v>
      </c>
    </row>
    <row r="16" spans="9:30" ht="12.75">
      <c r="I16" s="23"/>
      <c r="J16" s="63"/>
      <c r="K16" s="1">
        <f t="shared" si="8"/>
        <v>0</v>
      </c>
      <c r="L16" s="24"/>
      <c r="M16" s="76"/>
      <c r="N16" s="63"/>
      <c r="O16" s="26">
        <f t="shared" si="4"/>
        <v>1.5966334225200698</v>
      </c>
      <c r="P16" s="67">
        <f t="shared" si="5"/>
        <v>39.50330414585315</v>
      </c>
      <c r="AA16" s="109"/>
      <c r="AB16" s="63"/>
      <c r="AC16" s="110" t="e">
        <f t="shared" si="6"/>
        <v>#DIV/0!</v>
      </c>
      <c r="AD16" s="67" t="e">
        <f t="shared" si="7"/>
        <v>#DIV/0!</v>
      </c>
    </row>
    <row r="17" spans="12:30" ht="12.75">
      <c r="L17" s="24"/>
      <c r="M17" s="76"/>
      <c r="N17" s="63"/>
      <c r="O17" s="26">
        <f t="shared" si="4"/>
        <v>1.5966334225200698</v>
      </c>
      <c r="P17" s="67">
        <f t="shared" si="5"/>
        <v>39.50330414585315</v>
      </c>
      <c r="AA17" s="109"/>
      <c r="AB17" s="63"/>
      <c r="AC17" s="110" t="e">
        <f t="shared" si="6"/>
        <v>#DIV/0!</v>
      </c>
      <c r="AD17" s="67" t="e">
        <f t="shared" si="7"/>
        <v>#DIV/0!</v>
      </c>
    </row>
    <row r="18" spans="12:30" ht="13.5" thickBot="1">
      <c r="L18" s="24"/>
      <c r="M18" s="76"/>
      <c r="N18" s="63"/>
      <c r="O18" s="26">
        <f t="shared" si="4"/>
        <v>1.5966334225200698</v>
      </c>
      <c r="P18" s="67">
        <f t="shared" si="5"/>
        <v>39.50330414585315</v>
      </c>
      <c r="AA18" s="109"/>
      <c r="AB18" s="63"/>
      <c r="AC18" s="110" t="e">
        <f t="shared" si="6"/>
        <v>#DIV/0!</v>
      </c>
      <c r="AD18" s="67" t="e">
        <f t="shared" si="7"/>
        <v>#DIV/0!</v>
      </c>
    </row>
    <row r="19" spans="10:30" ht="13.5" thickBot="1">
      <c r="J19" s="48" t="s">
        <v>40</v>
      </c>
      <c r="K19" s="49"/>
      <c r="L19" s="24"/>
      <c r="M19" s="24"/>
      <c r="N19" s="24"/>
      <c r="O19" s="24"/>
      <c r="AA19" s="109"/>
      <c r="AB19" s="63"/>
      <c r="AC19" s="110" t="e">
        <f t="shared" si="6"/>
        <v>#DIV/0!</v>
      </c>
      <c r="AD19" s="67" t="e">
        <f t="shared" si="7"/>
        <v>#DIV/0!</v>
      </c>
    </row>
    <row r="20" spans="10:15" ht="15">
      <c r="J20" s="58" t="s">
        <v>33</v>
      </c>
      <c r="K20" s="59"/>
      <c r="L20" s="24"/>
      <c r="M20" s="70" t="s">
        <v>36</v>
      </c>
      <c r="N20" s="71"/>
      <c r="O20" s="24"/>
    </row>
    <row r="21" spans="10:15" ht="15">
      <c r="J21" s="52" t="s">
        <v>39</v>
      </c>
      <c r="K21" s="53"/>
      <c r="L21" s="24"/>
      <c r="M21" s="44" t="s">
        <v>44</v>
      </c>
      <c r="N21" s="45"/>
      <c r="O21" s="24"/>
    </row>
    <row r="22" spans="10:15" ht="15">
      <c r="J22" s="52" t="s">
        <v>27</v>
      </c>
      <c r="K22" s="53"/>
      <c r="L22" s="24"/>
      <c r="M22" s="44" t="s">
        <v>45</v>
      </c>
      <c r="N22" s="45"/>
      <c r="O22" s="24"/>
    </row>
    <row r="23" spans="10:15" ht="13.5" thickBot="1">
      <c r="J23" s="54" t="s">
        <v>20</v>
      </c>
      <c r="K23" s="55" t="s">
        <v>21</v>
      </c>
      <c r="L23" s="24"/>
      <c r="M23" s="44" t="s">
        <v>46</v>
      </c>
      <c r="N23" s="45"/>
      <c r="O23" s="24"/>
    </row>
    <row r="24" spans="10:15" ht="12.75">
      <c r="J24" s="64"/>
      <c r="K24" s="66" t="e">
        <f aca="true" t="shared" si="9" ref="K24:K31">LOG10(J24*10)*(64)</f>
        <v>#NUM!</v>
      </c>
      <c r="L24" s="24"/>
      <c r="M24" s="44" t="s">
        <v>47</v>
      </c>
      <c r="N24" s="45"/>
      <c r="O24" s="24"/>
    </row>
    <row r="25" spans="10:15" ht="12.75">
      <c r="J25" s="63"/>
      <c r="K25" s="66" t="e">
        <f t="shared" si="9"/>
        <v>#NUM!</v>
      </c>
      <c r="L25" s="24"/>
      <c r="M25" s="44" t="s">
        <v>43</v>
      </c>
      <c r="N25" s="45"/>
      <c r="O25" s="24"/>
    </row>
    <row r="26" spans="10:15" ht="12.75">
      <c r="J26" s="63"/>
      <c r="K26" s="66" t="e">
        <f t="shared" si="9"/>
        <v>#NUM!</v>
      </c>
      <c r="L26" s="24"/>
      <c r="M26" s="72" t="s">
        <v>48</v>
      </c>
      <c r="N26" s="45"/>
      <c r="O26" s="24"/>
    </row>
    <row r="27" spans="10:15" ht="12.75">
      <c r="J27" s="63"/>
      <c r="K27" s="66" t="e">
        <f t="shared" si="9"/>
        <v>#NUM!</v>
      </c>
      <c r="L27" s="24"/>
      <c r="M27" s="46" t="s">
        <v>49</v>
      </c>
      <c r="N27" s="47"/>
      <c r="O27" s="24"/>
    </row>
    <row r="28" spans="10:15" ht="12.75">
      <c r="J28" s="63"/>
      <c r="K28" s="66" t="e">
        <f t="shared" si="9"/>
        <v>#NUM!</v>
      </c>
      <c r="L28" s="24"/>
      <c r="O28" s="24"/>
    </row>
    <row r="29" spans="10:15" ht="12.75">
      <c r="J29" s="63"/>
      <c r="K29" s="66" t="e">
        <f t="shared" si="9"/>
        <v>#NUM!</v>
      </c>
      <c r="L29" s="24"/>
      <c r="O29" s="24"/>
    </row>
    <row r="30" spans="10:15" ht="12.75">
      <c r="J30" s="63"/>
      <c r="K30" s="66" t="e">
        <f t="shared" si="9"/>
        <v>#NUM!</v>
      </c>
      <c r="L30" s="24"/>
      <c r="O30" s="24"/>
    </row>
    <row r="31" spans="10:15" ht="12.75">
      <c r="J31" s="63"/>
      <c r="K31" s="66" t="e">
        <f t="shared" si="9"/>
        <v>#NUM!</v>
      </c>
      <c r="L31" s="24"/>
      <c r="O31" s="24"/>
    </row>
    <row r="32" spans="12:15" ht="12.75">
      <c r="L32" s="24"/>
      <c r="M32" s="24"/>
      <c r="N32" s="24"/>
      <c r="O32" s="24"/>
    </row>
    <row r="33" spans="12:15" ht="13.5" thickBot="1">
      <c r="L33" s="24"/>
      <c r="M33" s="24"/>
      <c r="N33" s="24"/>
      <c r="O33" s="24"/>
    </row>
    <row r="34" spans="10:16" ht="13.5" thickBot="1">
      <c r="J34" s="48" t="s">
        <v>41</v>
      </c>
      <c r="K34" s="49"/>
      <c r="L34" s="24"/>
      <c r="M34" s="177" t="s">
        <v>61</v>
      </c>
      <c r="N34" s="178"/>
      <c r="O34" s="178"/>
      <c r="P34" s="180"/>
    </row>
    <row r="35" spans="10:16" ht="15">
      <c r="J35" s="50" t="s">
        <v>42</v>
      </c>
      <c r="K35" s="62"/>
      <c r="L35" s="24"/>
      <c r="M35" s="165" t="s">
        <v>57</v>
      </c>
      <c r="N35" s="160"/>
      <c r="O35" s="160"/>
      <c r="P35" s="174"/>
    </row>
    <row r="36" spans="10:16" ht="15">
      <c r="J36" s="52" t="s">
        <v>39</v>
      </c>
      <c r="K36" s="53"/>
      <c r="L36" s="24"/>
      <c r="M36" s="166" t="s">
        <v>66</v>
      </c>
      <c r="N36" s="167"/>
      <c r="O36" s="167"/>
      <c r="P36" s="175"/>
    </row>
    <row r="37" spans="10:16" ht="15.75" thickBot="1">
      <c r="J37" s="52" t="s">
        <v>27</v>
      </c>
      <c r="K37" s="53"/>
      <c r="L37" s="24"/>
      <c r="M37" s="166" t="s">
        <v>59</v>
      </c>
      <c r="N37" s="176"/>
      <c r="O37" s="176"/>
      <c r="P37" s="175"/>
    </row>
    <row r="38" spans="10:16" ht="15" thickBot="1">
      <c r="J38" s="54" t="s">
        <v>50</v>
      </c>
      <c r="K38" s="55" t="s">
        <v>21</v>
      </c>
      <c r="L38" s="24"/>
      <c r="M38" s="94" t="s">
        <v>21</v>
      </c>
      <c r="N38" s="95" t="s">
        <v>50</v>
      </c>
      <c r="O38" s="95" t="s">
        <v>51</v>
      </c>
      <c r="P38" s="96" t="s">
        <v>67</v>
      </c>
    </row>
    <row r="39" spans="10:16" ht="12.75">
      <c r="J39" s="64"/>
      <c r="K39" s="66" t="e">
        <f aca="true" t="shared" si="10" ref="K39:K46">LOG10(J39)*(64)</f>
        <v>#NUM!</v>
      </c>
      <c r="L39" s="24"/>
      <c r="M39" s="64">
        <f>N7</f>
        <v>0</v>
      </c>
      <c r="N39" s="66">
        <f>10^(4*(M39/256))</f>
        <v>1</v>
      </c>
      <c r="O39" s="66">
        <f>P7</f>
        <v>39.50330414585315</v>
      </c>
      <c r="P39" s="111">
        <f>O39/N39</f>
        <v>39.50330414585315</v>
      </c>
    </row>
    <row r="40" spans="10:16" ht="12.75">
      <c r="J40" s="63"/>
      <c r="K40" s="66" t="e">
        <f t="shared" si="10"/>
        <v>#NUM!</v>
      </c>
      <c r="L40" s="24"/>
      <c r="M40" s="64">
        <f>N8</f>
        <v>0</v>
      </c>
      <c r="N40" s="66">
        <f>10^(4*(M40/256))</f>
        <v>1</v>
      </c>
      <c r="O40" s="66">
        <f>P8</f>
        <v>39.50330414585315</v>
      </c>
      <c r="P40" s="111">
        <f>O40/N40</f>
        <v>39.50330414585315</v>
      </c>
    </row>
    <row r="41" spans="10:16" ht="12.75">
      <c r="J41" s="63"/>
      <c r="K41" s="66" t="e">
        <f t="shared" si="10"/>
        <v>#NUM!</v>
      </c>
      <c r="L41" s="24"/>
      <c r="M41" s="64">
        <f>N9</f>
        <v>0</v>
      </c>
      <c r="N41" s="66">
        <f>10^(4*(M41/256))</f>
        <v>1</v>
      </c>
      <c r="O41" s="66">
        <f>P9</f>
        <v>39.50330414585315</v>
      </c>
      <c r="P41" s="111">
        <f>O41/N41</f>
        <v>39.50330414585315</v>
      </c>
    </row>
    <row r="42" spans="10:16" ht="12.75">
      <c r="J42" s="63"/>
      <c r="K42" s="66" t="e">
        <f t="shared" si="10"/>
        <v>#NUM!</v>
      </c>
      <c r="L42" s="24"/>
      <c r="M42" s="64">
        <f>N10</f>
        <v>0</v>
      </c>
      <c r="N42" s="66">
        <f>10^(4*(M42/256))</f>
        <v>1</v>
      </c>
      <c r="O42" s="66">
        <f>P10</f>
        <v>39.50330414585315</v>
      </c>
      <c r="P42" s="111">
        <f>O42/N42</f>
        <v>39.50330414585315</v>
      </c>
    </row>
    <row r="43" spans="10:16" ht="12.75">
      <c r="J43" s="63"/>
      <c r="K43" s="66" t="e">
        <f t="shared" si="10"/>
        <v>#NUM!</v>
      </c>
      <c r="L43" s="24"/>
      <c r="M43" s="64">
        <f>N11</f>
        <v>0</v>
      </c>
      <c r="N43" s="66">
        <f>10^(4*(M43/256))</f>
        <v>1</v>
      </c>
      <c r="O43" s="66">
        <f>P11</f>
        <v>39.50330414585315</v>
      </c>
      <c r="P43" s="111">
        <f>O43/N43</f>
        <v>39.50330414585315</v>
      </c>
    </row>
    <row r="44" spans="1:12" ht="13.5" thickBot="1">
      <c r="A44" s="10"/>
      <c r="B44" s="10"/>
      <c r="C44" s="10"/>
      <c r="D44" s="10"/>
      <c r="E44" s="10"/>
      <c r="F44" s="10"/>
      <c r="G44" s="10"/>
      <c r="H44" s="22"/>
      <c r="J44" s="63"/>
      <c r="K44" s="66" t="e">
        <f t="shared" si="10"/>
        <v>#NUM!</v>
      </c>
      <c r="L44" s="24"/>
    </row>
    <row r="45" spans="1:15" ht="13.5" thickBot="1">
      <c r="A45" s="10"/>
      <c r="B45" s="22"/>
      <c r="C45" s="22"/>
      <c r="D45" s="22"/>
      <c r="E45" s="139"/>
      <c r="F45" s="22"/>
      <c r="G45" s="139"/>
      <c r="H45" s="22"/>
      <c r="J45" s="63"/>
      <c r="K45" s="66" t="e">
        <f t="shared" si="10"/>
        <v>#NUM!</v>
      </c>
      <c r="L45" s="24"/>
      <c r="M45" s="177" t="s">
        <v>85</v>
      </c>
      <c r="N45" s="178"/>
      <c r="O45" s="179"/>
    </row>
    <row r="46" spans="1:15" ht="15">
      <c r="A46" s="120" t="s">
        <v>84</v>
      </c>
      <c r="B46" s="14"/>
      <c r="C46" s="140"/>
      <c r="D46" s="14"/>
      <c r="E46" s="11" t="s">
        <v>3</v>
      </c>
      <c r="F46" s="14"/>
      <c r="G46" s="11" t="s">
        <v>7</v>
      </c>
      <c r="H46" s="13"/>
      <c r="J46" s="63"/>
      <c r="K46" s="66" t="e">
        <f t="shared" si="10"/>
        <v>#NUM!</v>
      </c>
      <c r="M46" s="165" t="s">
        <v>68</v>
      </c>
      <c r="N46" s="160"/>
      <c r="O46" s="161"/>
    </row>
    <row r="47" spans="1:16" ht="15">
      <c r="A47" s="120"/>
      <c r="B47" s="14"/>
      <c r="C47" s="140"/>
      <c r="D47" s="14"/>
      <c r="E47" s="11"/>
      <c r="F47" s="14"/>
      <c r="G47" s="11"/>
      <c r="H47" s="13"/>
      <c r="J47" s="24"/>
      <c r="K47" s="24"/>
      <c r="M47" s="166" t="s">
        <v>83</v>
      </c>
      <c r="N47" s="167"/>
      <c r="O47" s="168"/>
      <c r="P47" s="100"/>
    </row>
    <row r="48" spans="1:16" ht="15.75" thickBot="1">
      <c r="A48" s="119" t="s">
        <v>5</v>
      </c>
      <c r="B48" s="15"/>
      <c r="C48" s="15"/>
      <c r="D48" s="118" t="s">
        <v>6</v>
      </c>
      <c r="E48" s="14"/>
      <c r="F48" s="14"/>
      <c r="G48" s="118" t="s">
        <v>4</v>
      </c>
      <c r="H48" s="13"/>
      <c r="I48" s="22"/>
      <c r="J48" s="24"/>
      <c r="K48" s="24"/>
      <c r="M48" s="169"/>
      <c r="N48" s="170"/>
      <c r="O48" s="171"/>
      <c r="P48" s="100"/>
    </row>
    <row r="49" spans="1:16" ht="15" thickBot="1">
      <c r="A49" s="40"/>
      <c r="B49" s="5"/>
      <c r="C49" s="5"/>
      <c r="D49" s="5"/>
      <c r="E49" s="5"/>
      <c r="F49" s="5"/>
      <c r="G49" s="5"/>
      <c r="H49" s="128"/>
      <c r="I49" s="10"/>
      <c r="J49" s="48" t="s">
        <v>56</v>
      </c>
      <c r="K49" s="49"/>
      <c r="M49" s="101" t="s">
        <v>21</v>
      </c>
      <c r="N49" s="94" t="s">
        <v>50</v>
      </c>
      <c r="O49" s="102" t="s">
        <v>69</v>
      </c>
      <c r="P49" s="100"/>
    </row>
    <row r="50" spans="1:16" ht="15">
      <c r="A50" s="117" t="s">
        <v>8</v>
      </c>
      <c r="B50" s="5"/>
      <c r="C50" s="5"/>
      <c r="D50" s="5"/>
      <c r="E50" s="5"/>
      <c r="F50" s="5"/>
      <c r="G50" s="5"/>
      <c r="H50" s="128"/>
      <c r="I50" s="22"/>
      <c r="J50" s="50" t="s">
        <v>81</v>
      </c>
      <c r="K50" s="62"/>
      <c r="M50" s="112"/>
      <c r="N50" s="66">
        <f aca="true" t="shared" si="11" ref="N50:N55">10^(4*(M50/256))</f>
        <v>1</v>
      </c>
      <c r="O50" s="42">
        <f>P39*N50</f>
        <v>39.50330414585315</v>
      </c>
      <c r="P50" s="100"/>
    </row>
    <row r="51" spans="1:15" ht="15">
      <c r="A51" s="127"/>
      <c r="B51" s="125"/>
      <c r="C51" s="125"/>
      <c r="D51" s="125"/>
      <c r="E51" s="125"/>
      <c r="F51" s="125"/>
      <c r="G51" s="125"/>
      <c r="H51" s="126"/>
      <c r="I51" s="10"/>
      <c r="J51" s="52" t="s">
        <v>39</v>
      </c>
      <c r="K51" s="53"/>
      <c r="M51" s="113"/>
      <c r="N51" s="66">
        <f t="shared" si="11"/>
        <v>1</v>
      </c>
      <c r="O51" s="43">
        <f>P39*N51</f>
        <v>39.50330414585315</v>
      </c>
    </row>
    <row r="52" spans="1:15" ht="15">
      <c r="A52" s="138"/>
      <c r="I52" s="22"/>
      <c r="J52" s="52" t="s">
        <v>27</v>
      </c>
      <c r="K52" s="53"/>
      <c r="M52" s="113"/>
      <c r="N52" s="66">
        <f t="shared" si="11"/>
        <v>1</v>
      </c>
      <c r="O52" s="43">
        <f>P39*N52</f>
        <v>39.50330414585315</v>
      </c>
    </row>
    <row r="53" spans="1:15" ht="15" thickBot="1">
      <c r="A53" s="10"/>
      <c r="I53" s="22"/>
      <c r="J53" s="54" t="s">
        <v>82</v>
      </c>
      <c r="K53" s="55" t="s">
        <v>21</v>
      </c>
      <c r="M53" s="113"/>
      <c r="N53" s="66">
        <f t="shared" si="11"/>
        <v>1</v>
      </c>
      <c r="O53" s="43">
        <f>P39*N53</f>
        <v>39.50330414585315</v>
      </c>
    </row>
    <row r="54" spans="1:15" ht="12.75">
      <c r="A54" s="10"/>
      <c r="J54" s="64"/>
      <c r="K54" s="66" t="e">
        <f>LOG10(J54)*(256/LOG10(262144))</f>
        <v>#NUM!</v>
      </c>
      <c r="M54" s="113"/>
      <c r="N54" s="66">
        <f t="shared" si="11"/>
        <v>1</v>
      </c>
      <c r="O54" s="43">
        <f>P39*N54</f>
        <v>39.50330414585315</v>
      </c>
    </row>
    <row r="55" spans="10:15" ht="12.75">
      <c r="J55" s="63"/>
      <c r="K55" s="66" t="e">
        <f aca="true" t="shared" si="12" ref="K55:K61">LOG10(J55)*(256/LOG10(262144))</f>
        <v>#NUM!</v>
      </c>
      <c r="M55" s="113"/>
      <c r="N55" s="66">
        <f t="shared" si="11"/>
        <v>1</v>
      </c>
      <c r="O55" s="43">
        <f>P39*N55</f>
        <v>39.50330414585315</v>
      </c>
    </row>
    <row r="56" spans="10:11" ht="12.75">
      <c r="J56" s="63"/>
      <c r="K56" s="66" t="e">
        <f t="shared" si="12"/>
        <v>#NUM!</v>
      </c>
    </row>
    <row r="57" spans="10:11" ht="12.75">
      <c r="J57" s="63"/>
      <c r="K57" s="66" t="e">
        <f t="shared" si="12"/>
        <v>#NUM!</v>
      </c>
    </row>
    <row r="58" spans="10:11" ht="12.75">
      <c r="J58" s="63"/>
      <c r="K58" s="66" t="e">
        <f t="shared" si="12"/>
        <v>#NUM!</v>
      </c>
    </row>
    <row r="59" spans="10:11" ht="12.75">
      <c r="J59" s="63"/>
      <c r="K59" s="66" t="e">
        <f t="shared" si="12"/>
        <v>#NUM!</v>
      </c>
    </row>
    <row r="60" spans="10:11" ht="12.75">
      <c r="J60" s="63"/>
      <c r="K60" s="66" t="e">
        <f t="shared" si="12"/>
        <v>#NUM!</v>
      </c>
    </row>
    <row r="61" spans="10:11" ht="12.75">
      <c r="J61" s="63"/>
      <c r="K61" s="66" t="e">
        <f t="shared" si="12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  <mergeCell ref="AA5:AD5"/>
    <mergeCell ref="AA6:AD6"/>
    <mergeCell ref="M46:O46"/>
    <mergeCell ref="M47:O47"/>
  </mergeCells>
  <printOptions/>
  <pageMargins left="1.15" right="0.75" top="0.49" bottom="0.5" header="0.44" footer="0.5"/>
  <pageSetup fitToHeight="1" fitToWidth="1"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workbookViewId="0" topLeftCell="A10">
      <selection activeCell="J39" sqref="J39:J44"/>
    </sheetView>
  </sheetViews>
  <sheetFormatPr defaultColWidth="9.140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6" ht="16.5" thickBot="1">
      <c r="B1" s="73" t="s">
        <v>28</v>
      </c>
      <c r="C1" s="30"/>
      <c r="D1" s="30"/>
      <c r="E1" s="30"/>
      <c r="F1" s="30"/>
      <c r="G1" s="29"/>
      <c r="J1" s="24"/>
      <c r="K1" s="24"/>
      <c r="L1" s="24"/>
      <c r="M1" s="24"/>
      <c r="N1" s="24"/>
      <c r="O1" s="24"/>
      <c r="P1" s="24"/>
    </row>
    <row r="2" spans="10:16" ht="12.75">
      <c r="J2" s="24"/>
      <c r="K2" s="24"/>
      <c r="L2" s="24"/>
      <c r="M2" s="24"/>
      <c r="N2" s="24"/>
      <c r="O2" s="24"/>
      <c r="P2" s="24"/>
    </row>
    <row r="3" spans="2:19" ht="28.5" thickBot="1">
      <c r="B3" s="69" t="s">
        <v>9</v>
      </c>
      <c r="C3" s="10"/>
      <c r="D3" s="10"/>
      <c r="E3" s="10"/>
      <c r="F3" s="10"/>
      <c r="J3" s="24"/>
      <c r="K3" s="24"/>
      <c r="L3" s="24"/>
      <c r="M3" s="24"/>
      <c r="N3" s="24"/>
      <c r="O3" s="24"/>
      <c r="P3" s="24"/>
      <c r="S3" s="69" t="s">
        <v>64</v>
      </c>
    </row>
    <row r="4" spans="2:16" ht="21" thickBot="1">
      <c r="B4" s="6"/>
      <c r="J4" s="48" t="s">
        <v>37</v>
      </c>
      <c r="K4" s="49"/>
      <c r="L4" s="24"/>
      <c r="M4" s="159" t="s">
        <v>34</v>
      </c>
      <c r="N4" s="160"/>
      <c r="O4" s="160"/>
      <c r="P4" s="161"/>
    </row>
    <row r="5" spans="2:30" ht="15.75" thickBot="1">
      <c r="B5" s="2" t="s">
        <v>12</v>
      </c>
      <c r="C5" s="8" t="s">
        <v>11</v>
      </c>
      <c r="D5" s="3" t="s">
        <v>2</v>
      </c>
      <c r="E5" s="3" t="s">
        <v>15</v>
      </c>
      <c r="F5" s="3" t="s">
        <v>13</v>
      </c>
      <c r="G5" s="7" t="s">
        <v>10</v>
      </c>
      <c r="H5" s="4" t="s">
        <v>16</v>
      </c>
      <c r="J5" s="50" t="s">
        <v>38</v>
      </c>
      <c r="K5" s="51"/>
      <c r="L5" s="24"/>
      <c r="M5" s="162" t="s">
        <v>70</v>
      </c>
      <c r="N5" s="163"/>
      <c r="O5" s="163"/>
      <c r="P5" s="164"/>
      <c r="S5" s="2" t="s">
        <v>12</v>
      </c>
      <c r="T5" s="8" t="s">
        <v>11</v>
      </c>
      <c r="U5" s="3" t="s">
        <v>2</v>
      </c>
      <c r="V5" s="3" t="s">
        <v>15</v>
      </c>
      <c r="W5" s="3" t="s">
        <v>13</v>
      </c>
      <c r="X5" s="7" t="s">
        <v>10</v>
      </c>
      <c r="Y5" s="4" t="s">
        <v>16</v>
      </c>
      <c r="AA5" s="159" t="s">
        <v>34</v>
      </c>
      <c r="AB5" s="160"/>
      <c r="AC5" s="160"/>
      <c r="AD5" s="161"/>
    </row>
    <row r="6" spans="2:30" ht="15.75" thickBot="1">
      <c r="B6" s="9">
        <v>1</v>
      </c>
      <c r="C6" s="115">
        <v>12.181228682898656</v>
      </c>
      <c r="D6" s="141"/>
      <c r="E6" s="16"/>
      <c r="F6" s="16"/>
      <c r="G6" s="41"/>
      <c r="H6" s="43"/>
      <c r="J6" s="52" t="s">
        <v>39</v>
      </c>
      <c r="K6" s="53"/>
      <c r="L6" s="24"/>
      <c r="M6" s="25" t="s">
        <v>55</v>
      </c>
      <c r="N6" s="25" t="s">
        <v>22</v>
      </c>
      <c r="O6" s="25" t="s">
        <v>23</v>
      </c>
      <c r="P6" s="25" t="s">
        <v>24</v>
      </c>
      <c r="Q6" s="24"/>
      <c r="S6" s="9">
        <v>1</v>
      </c>
      <c r="T6" s="93">
        <f>M50</f>
        <v>0</v>
      </c>
      <c r="U6" s="107">
        <f>O50</f>
        <v>31.039630927340692</v>
      </c>
      <c r="V6" s="16">
        <f aca="true" t="shared" si="0" ref="V6:V11">LOG10(U6)</f>
        <v>1.491916548695291</v>
      </c>
      <c r="W6" s="16" t="e">
        <f aca="true" t="shared" si="1" ref="W6:W11">Y$13*T6+Y$14</f>
        <v>#DIV/0!</v>
      </c>
      <c r="X6" s="41" t="e">
        <f aca="true" t="shared" si="2" ref="X6:X11">((ABS(W6-V6))/W6)*10</f>
        <v>#DIV/0!</v>
      </c>
      <c r="Y6" s="43" t="e">
        <f aca="true" t="shared" si="3" ref="Y6:Y11">10^W6</f>
        <v>#DIV/0!</v>
      </c>
      <c r="AA6" s="162" t="s">
        <v>65</v>
      </c>
      <c r="AB6" s="163"/>
      <c r="AC6" s="163"/>
      <c r="AD6" s="164"/>
    </row>
    <row r="7" spans="2:30" ht="15">
      <c r="B7" s="9">
        <v>2</v>
      </c>
      <c r="C7" s="115">
        <v>139.09511148123084</v>
      </c>
      <c r="D7" s="137">
        <v>4974</v>
      </c>
      <c r="E7" s="130">
        <f>LOG10(D7)</f>
        <v>3.696705780933917</v>
      </c>
      <c r="F7" s="16">
        <f>H$13*C7+H$14</f>
        <v>3.6967035709690257</v>
      </c>
      <c r="G7" s="41">
        <f>((ABS(F7-E7))/F7)*10</f>
        <v>5.978204227371953E-06</v>
      </c>
      <c r="H7" s="43">
        <f>10^F7</f>
        <v>4973.974689207767</v>
      </c>
      <c r="J7" s="52" t="s">
        <v>27</v>
      </c>
      <c r="K7" s="53"/>
      <c r="L7" s="24"/>
      <c r="M7" s="129"/>
      <c r="N7" s="115">
        <v>56</v>
      </c>
      <c r="O7" s="26">
        <f aca="true" t="shared" si="4" ref="O7:O18">H$13*N7+H$14</f>
        <v>2.366916548695291</v>
      </c>
      <c r="P7" s="67">
        <f aca="true" t="shared" si="5" ref="P7:P18">10^O7</f>
        <v>232.76439492229395</v>
      </c>
      <c r="Q7" s="24"/>
      <c r="S7" s="9">
        <v>2</v>
      </c>
      <c r="T7" s="93">
        <f>M53</f>
        <v>0</v>
      </c>
      <c r="U7" s="107">
        <f>O53</f>
        <v>31.039630927340692</v>
      </c>
      <c r="V7" s="16">
        <f t="shared" si="0"/>
        <v>1.491916548695291</v>
      </c>
      <c r="W7" s="16" t="e">
        <f t="shared" si="1"/>
        <v>#DIV/0!</v>
      </c>
      <c r="X7" s="41" t="e">
        <f t="shared" si="2"/>
        <v>#DIV/0!</v>
      </c>
      <c r="Y7" s="43" t="e">
        <f t="shared" si="3"/>
        <v>#DIV/0!</v>
      </c>
      <c r="AA7" s="25" t="s">
        <v>55</v>
      </c>
      <c r="AB7" s="108" t="s">
        <v>22</v>
      </c>
      <c r="AC7" s="108" t="s">
        <v>23</v>
      </c>
      <c r="AD7" s="108" t="s">
        <v>24</v>
      </c>
    </row>
    <row r="8" spans="2:30" ht="13.5" thickBot="1">
      <c r="B8" s="9">
        <v>3</v>
      </c>
      <c r="C8" s="115">
        <v>165.41239451156937</v>
      </c>
      <c r="D8" s="65">
        <v>13118</v>
      </c>
      <c r="E8" s="130">
        <f>LOG10(D8)</f>
        <v>4.117867626566016</v>
      </c>
      <c r="F8" s="16">
        <f>H$13*C8+H$14</f>
        <v>4.117864103898256</v>
      </c>
      <c r="G8" s="41">
        <f>((ABS(F8-E8))/F8)*10</f>
        <v>8.554599353639972E-06</v>
      </c>
      <c r="H8" s="43">
        <f>10^F8</f>
        <v>13117.893597155413</v>
      </c>
      <c r="J8" s="54" t="s">
        <v>20</v>
      </c>
      <c r="K8" s="55" t="s">
        <v>21</v>
      </c>
      <c r="L8" s="24"/>
      <c r="M8" s="129"/>
      <c r="N8" s="115">
        <v>0</v>
      </c>
      <c r="O8" s="26">
        <f t="shared" si="4"/>
        <v>1.4707377973839137</v>
      </c>
      <c r="P8" s="67">
        <f t="shared" si="5"/>
        <v>29.56227123759669</v>
      </c>
      <c r="Q8" s="24"/>
      <c r="S8" s="9">
        <v>3</v>
      </c>
      <c r="T8" s="93">
        <f>M52</f>
        <v>0</v>
      </c>
      <c r="U8" s="107">
        <f>O52</f>
        <v>31.039630927340692</v>
      </c>
      <c r="V8" s="16">
        <f t="shared" si="0"/>
        <v>1.491916548695291</v>
      </c>
      <c r="W8" s="16" t="e">
        <f t="shared" si="1"/>
        <v>#DIV/0!</v>
      </c>
      <c r="X8" s="41" t="e">
        <f>((ABS(W8-V8))/W8)*10</f>
        <v>#DIV/0!</v>
      </c>
      <c r="Y8" s="43" t="e">
        <f>10^W8</f>
        <v>#DIV/0!</v>
      </c>
      <c r="AA8" s="109"/>
      <c r="AB8" s="63"/>
      <c r="AC8" s="110" t="e">
        <f aca="true" t="shared" si="6" ref="AC8:AC19">Y$13*AB8+Y$14</f>
        <v>#DIV/0!</v>
      </c>
      <c r="AD8" s="67" t="e">
        <f aca="true" t="shared" si="7" ref="AD8:AD19">10^AC8</f>
        <v>#DIV/0!</v>
      </c>
    </row>
    <row r="9" spans="2:30" ht="12.75">
      <c r="B9" s="9">
        <v>4</v>
      </c>
      <c r="C9" s="115">
        <v>184.75741698796554</v>
      </c>
      <c r="D9" s="65">
        <v>26757</v>
      </c>
      <c r="E9" s="130">
        <f>LOG10(D9)</f>
        <v>4.427437418644263</v>
      </c>
      <c r="F9" s="16">
        <f>H$13*C9+H$14</f>
        <v>4.4274462125944565</v>
      </c>
      <c r="G9" s="41">
        <f>((ABS(F9-E9))/F9)*10</f>
        <v>1.9862353536456072E-05</v>
      </c>
      <c r="H9" s="43">
        <f>10^F9</f>
        <v>26757.541803125387</v>
      </c>
      <c r="J9" s="63"/>
      <c r="K9" s="1">
        <f aca="true" t="shared" si="8" ref="K9:K16">J9/4</f>
        <v>0</v>
      </c>
      <c r="L9" s="24"/>
      <c r="M9" s="129"/>
      <c r="N9" s="115"/>
      <c r="O9" s="26">
        <f t="shared" si="4"/>
        <v>1.4707377973839137</v>
      </c>
      <c r="P9" s="67">
        <f t="shared" si="5"/>
        <v>29.56227123759669</v>
      </c>
      <c r="Q9" s="24"/>
      <c r="S9" s="9">
        <v>4</v>
      </c>
      <c r="T9" s="93">
        <f>M53</f>
        <v>0</v>
      </c>
      <c r="U9" s="107">
        <f>O53</f>
        <v>31.039630927340692</v>
      </c>
      <c r="V9" s="16">
        <f t="shared" si="0"/>
        <v>1.491916548695291</v>
      </c>
      <c r="W9" s="16" t="e">
        <f t="shared" si="1"/>
        <v>#DIV/0!</v>
      </c>
      <c r="X9" s="41" t="e">
        <f>((ABS(W9-V9))/W9)*10</f>
        <v>#DIV/0!</v>
      </c>
      <c r="Y9" s="43" t="e">
        <f>10^W9</f>
        <v>#DIV/0!</v>
      </c>
      <c r="AA9" s="109"/>
      <c r="AB9" s="63"/>
      <c r="AC9" s="110" t="e">
        <f t="shared" si="6"/>
        <v>#DIV/0!</v>
      </c>
      <c r="AD9" s="67" t="e">
        <f t="shared" si="7"/>
        <v>#DIV/0!</v>
      </c>
    </row>
    <row r="10" spans="2:30" ht="12.75">
      <c r="B10" s="9">
        <v>5</v>
      </c>
      <c r="C10" s="115">
        <v>219.1228506233506</v>
      </c>
      <c r="D10" s="65">
        <v>94930</v>
      </c>
      <c r="E10" s="130">
        <f>LOG10(D10)</f>
        <v>4.977403480873434</v>
      </c>
      <c r="F10" s="16">
        <f>H$13*C10+H$14</f>
        <v>4.977402844802196</v>
      </c>
      <c r="G10" s="41">
        <f>((ABS(F10-E10))/F10)*10</f>
        <v>1.2779179386918516E-06</v>
      </c>
      <c r="H10" s="43">
        <f>10^F10</f>
        <v>94929.86096485004</v>
      </c>
      <c r="J10" s="63"/>
      <c r="K10" s="1">
        <f t="shared" si="8"/>
        <v>0</v>
      </c>
      <c r="L10" s="24"/>
      <c r="M10" s="76"/>
      <c r="N10" s="115"/>
      <c r="O10" s="26">
        <f t="shared" si="4"/>
        <v>1.4707377973839137</v>
      </c>
      <c r="P10" s="67">
        <f t="shared" si="5"/>
        <v>29.56227123759669</v>
      </c>
      <c r="Q10" s="24"/>
      <c r="S10" s="9">
        <v>5</v>
      </c>
      <c r="T10" s="93">
        <f>M54</f>
        <v>0</v>
      </c>
      <c r="U10" s="107">
        <f>O54</f>
        <v>31.039630927340692</v>
      </c>
      <c r="V10" s="16">
        <f t="shared" si="0"/>
        <v>1.491916548695291</v>
      </c>
      <c r="W10" s="16" t="e">
        <f t="shared" si="1"/>
        <v>#DIV/0!</v>
      </c>
      <c r="X10" s="41" t="e">
        <f t="shared" si="2"/>
        <v>#DIV/0!</v>
      </c>
      <c r="Y10" s="43" t="e">
        <f t="shared" si="3"/>
        <v>#DIV/0!</v>
      </c>
      <c r="AA10" s="109"/>
      <c r="AB10" s="63"/>
      <c r="AC10" s="110" t="e">
        <f t="shared" si="6"/>
        <v>#DIV/0!</v>
      </c>
      <c r="AD10" s="67" t="e">
        <f t="shared" si="7"/>
        <v>#DIV/0!</v>
      </c>
    </row>
    <row r="11" spans="2:30" ht="13.5" thickBot="1">
      <c r="B11" s="133">
        <v>6</v>
      </c>
      <c r="C11" s="152">
        <v>245.45200083592286</v>
      </c>
      <c r="D11" s="124">
        <v>250470</v>
      </c>
      <c r="E11" s="155">
        <f>LOG10(D11)</f>
        <v>5.398755715773368</v>
      </c>
      <c r="F11" s="134">
        <f>H$13*C11+H$14</f>
        <v>5.398753290527065</v>
      </c>
      <c r="G11" s="135">
        <f>((ABS(F11-E11))/F11)*10</f>
        <v>4.492233989640985E-06</v>
      </c>
      <c r="H11" s="136">
        <f>10^F11</f>
        <v>250468.6012952716</v>
      </c>
      <c r="J11" s="63"/>
      <c r="K11" s="1">
        <f t="shared" si="8"/>
        <v>0</v>
      </c>
      <c r="L11" s="24"/>
      <c r="M11" s="76"/>
      <c r="N11" s="115"/>
      <c r="O11" s="26">
        <f t="shared" si="4"/>
        <v>1.4707377973839137</v>
      </c>
      <c r="P11" s="67">
        <f t="shared" si="5"/>
        <v>29.56227123759669</v>
      </c>
      <c r="Q11" s="24"/>
      <c r="S11" s="133">
        <v>6</v>
      </c>
      <c r="T11" s="156">
        <f>M55</f>
        <v>0</v>
      </c>
      <c r="U11" s="154">
        <f>O55</f>
        <v>31.039630927340692</v>
      </c>
      <c r="V11" s="134">
        <f t="shared" si="0"/>
        <v>1.491916548695291</v>
      </c>
      <c r="W11" s="134" t="e">
        <f t="shared" si="1"/>
        <v>#DIV/0!</v>
      </c>
      <c r="X11" s="135" t="e">
        <f t="shared" si="2"/>
        <v>#DIV/0!</v>
      </c>
      <c r="Y11" s="136" t="e">
        <f t="shared" si="3"/>
        <v>#DIV/0!</v>
      </c>
      <c r="AA11" s="109"/>
      <c r="AB11" s="63"/>
      <c r="AC11" s="110" t="e">
        <f t="shared" si="6"/>
        <v>#DIV/0!</v>
      </c>
      <c r="AD11" s="67" t="e">
        <f t="shared" si="7"/>
        <v>#DIV/0!</v>
      </c>
    </row>
    <row r="12" spans="5:30" ht="13.5" thickBot="1">
      <c r="E12" s="172" t="s">
        <v>54</v>
      </c>
      <c r="F12" s="173"/>
      <c r="G12" s="131">
        <f>AVERAGE(G7:G11)</f>
        <v>8.033061809160167E-06</v>
      </c>
      <c r="J12" s="63"/>
      <c r="K12" s="1">
        <f t="shared" si="8"/>
        <v>0</v>
      </c>
      <c r="L12" s="24"/>
      <c r="M12" s="76"/>
      <c r="N12" s="115"/>
      <c r="O12" s="26">
        <f t="shared" si="4"/>
        <v>1.4707377973839137</v>
      </c>
      <c r="P12" s="67">
        <f t="shared" si="5"/>
        <v>29.56227123759669</v>
      </c>
      <c r="Q12" s="24"/>
      <c r="V12" s="172" t="s">
        <v>54</v>
      </c>
      <c r="W12" s="173"/>
      <c r="X12" s="131" t="e">
        <f>AVERAGE(X6:X11)</f>
        <v>#DIV/0!</v>
      </c>
      <c r="AA12" s="109"/>
      <c r="AB12" s="63"/>
      <c r="AC12" s="110" t="e">
        <f t="shared" si="6"/>
        <v>#DIV/0!</v>
      </c>
      <c r="AD12" s="67" t="e">
        <f t="shared" si="7"/>
        <v>#DIV/0!</v>
      </c>
    </row>
    <row r="13" spans="7:30" ht="12.75">
      <c r="G13" s="87" t="s">
        <v>30</v>
      </c>
      <c r="H13" s="88">
        <f>SLOPE(E7:E11,C7:C11)</f>
        <v>0.016003191987703166</v>
      </c>
      <c r="J13" s="63"/>
      <c r="K13" s="1">
        <f t="shared" si="8"/>
        <v>0</v>
      </c>
      <c r="L13" s="24"/>
      <c r="M13" s="76"/>
      <c r="N13" s="115"/>
      <c r="O13" s="26">
        <f t="shared" si="4"/>
        <v>1.4707377973839137</v>
      </c>
      <c r="P13" s="67">
        <f t="shared" si="5"/>
        <v>29.56227123759669</v>
      </c>
      <c r="Q13" s="24"/>
      <c r="X13" s="87" t="s">
        <v>30</v>
      </c>
      <c r="Y13" s="88" t="e">
        <f>SLOPE(V6:V11,T6:T11)</f>
        <v>#DIV/0!</v>
      </c>
      <c r="AA13" s="109"/>
      <c r="AB13" s="63"/>
      <c r="AC13" s="110" t="e">
        <f t="shared" si="6"/>
        <v>#DIV/0!</v>
      </c>
      <c r="AD13" s="67" t="e">
        <f t="shared" si="7"/>
        <v>#DIV/0!</v>
      </c>
    </row>
    <row r="14" spans="7:30" ht="12.75">
      <c r="G14" s="89" t="s">
        <v>31</v>
      </c>
      <c r="H14" s="90">
        <f>INTERCEPT(E7:E11,C7:C11)</f>
        <v>1.4707377973839137</v>
      </c>
      <c r="I14" s="23"/>
      <c r="J14" s="63"/>
      <c r="K14" s="1">
        <f t="shared" si="8"/>
        <v>0</v>
      </c>
      <c r="L14" s="24"/>
      <c r="M14" s="76"/>
      <c r="N14" s="63"/>
      <c r="O14" s="26">
        <f t="shared" si="4"/>
        <v>1.4707377973839137</v>
      </c>
      <c r="P14" s="67">
        <f t="shared" si="5"/>
        <v>29.56227123759669</v>
      </c>
      <c r="Q14" s="24"/>
      <c r="X14" s="89" t="s">
        <v>31</v>
      </c>
      <c r="Y14" s="90" t="e">
        <f>INTERCEPT(V6:V11,T6:T11)</f>
        <v>#DIV/0!</v>
      </c>
      <c r="AA14" s="109"/>
      <c r="AB14" s="63"/>
      <c r="AC14" s="110" t="e">
        <f t="shared" si="6"/>
        <v>#DIV/0!</v>
      </c>
      <c r="AD14" s="67" t="e">
        <f t="shared" si="7"/>
        <v>#DIV/0!</v>
      </c>
    </row>
    <row r="15" spans="7:30" ht="13.5" thickBot="1">
      <c r="G15" s="91" t="s">
        <v>32</v>
      </c>
      <c r="H15" s="92">
        <f>RSQ(E7:E11,C7:C11)</f>
        <v>0.9999999999448403</v>
      </c>
      <c r="I15" s="23"/>
      <c r="J15" s="63"/>
      <c r="K15" s="1">
        <f t="shared" si="8"/>
        <v>0</v>
      </c>
      <c r="L15" s="24"/>
      <c r="M15" s="76"/>
      <c r="N15" s="63"/>
      <c r="O15" s="26">
        <f t="shared" si="4"/>
        <v>1.4707377973839137</v>
      </c>
      <c r="P15" s="67">
        <f t="shared" si="5"/>
        <v>29.56227123759669</v>
      </c>
      <c r="Q15" s="24"/>
      <c r="X15" s="91" t="s">
        <v>32</v>
      </c>
      <c r="Y15" s="92" t="e">
        <f>RSQ(V6:V11,T6:T11)</f>
        <v>#DIV/0!</v>
      </c>
      <c r="AA15" s="109"/>
      <c r="AB15" s="63"/>
      <c r="AC15" s="110" t="e">
        <f t="shared" si="6"/>
        <v>#DIV/0!</v>
      </c>
      <c r="AD15" s="67" t="e">
        <f t="shared" si="7"/>
        <v>#DIV/0!</v>
      </c>
    </row>
    <row r="16" spans="9:30" ht="12.75">
      <c r="I16" s="23"/>
      <c r="J16" s="63"/>
      <c r="K16" s="1">
        <f t="shared" si="8"/>
        <v>0</v>
      </c>
      <c r="L16" s="24"/>
      <c r="M16" s="76"/>
      <c r="N16" s="63"/>
      <c r="O16" s="26">
        <f t="shared" si="4"/>
        <v>1.4707377973839137</v>
      </c>
      <c r="P16" s="67">
        <f t="shared" si="5"/>
        <v>29.56227123759669</v>
      </c>
      <c r="Q16" s="24"/>
      <c r="AA16" s="109"/>
      <c r="AB16" s="63"/>
      <c r="AC16" s="110" t="e">
        <f t="shared" si="6"/>
        <v>#DIV/0!</v>
      </c>
      <c r="AD16" s="67" t="e">
        <f t="shared" si="7"/>
        <v>#DIV/0!</v>
      </c>
    </row>
    <row r="17" spans="12:30" ht="12.75">
      <c r="L17" s="24"/>
      <c r="M17" s="76"/>
      <c r="N17" s="63"/>
      <c r="O17" s="26">
        <f t="shared" si="4"/>
        <v>1.4707377973839137</v>
      </c>
      <c r="P17" s="67">
        <f t="shared" si="5"/>
        <v>29.56227123759669</v>
      </c>
      <c r="Q17" s="24"/>
      <c r="AA17" s="109"/>
      <c r="AB17" s="63"/>
      <c r="AC17" s="110" t="e">
        <f t="shared" si="6"/>
        <v>#DIV/0!</v>
      </c>
      <c r="AD17" s="67" t="e">
        <f t="shared" si="7"/>
        <v>#DIV/0!</v>
      </c>
    </row>
    <row r="18" spans="12:30" ht="13.5" thickBot="1">
      <c r="L18" s="24"/>
      <c r="M18" s="76"/>
      <c r="N18" s="63"/>
      <c r="O18" s="26">
        <f t="shared" si="4"/>
        <v>1.4707377973839137</v>
      </c>
      <c r="P18" s="67">
        <f t="shared" si="5"/>
        <v>29.56227123759669</v>
      </c>
      <c r="Q18" s="24"/>
      <c r="AA18" s="109"/>
      <c r="AB18" s="63"/>
      <c r="AC18" s="110" t="e">
        <f t="shared" si="6"/>
        <v>#DIV/0!</v>
      </c>
      <c r="AD18" s="67" t="e">
        <f t="shared" si="7"/>
        <v>#DIV/0!</v>
      </c>
    </row>
    <row r="19" spans="8:30" ht="13.5" thickBot="1">
      <c r="H19">
        <v>21</v>
      </c>
      <c r="J19" s="48" t="s">
        <v>40</v>
      </c>
      <c r="K19" s="49"/>
      <c r="L19" s="24"/>
      <c r="M19" s="24"/>
      <c r="N19" s="24"/>
      <c r="O19" s="24"/>
      <c r="P19" s="24"/>
      <c r="AA19" s="109"/>
      <c r="AB19" s="63"/>
      <c r="AC19" s="110" t="e">
        <f t="shared" si="6"/>
        <v>#DIV/0!</v>
      </c>
      <c r="AD19" s="67" t="e">
        <f t="shared" si="7"/>
        <v>#DIV/0!</v>
      </c>
    </row>
    <row r="20" spans="8:25" ht="15">
      <c r="H20">
        <v>56.5</v>
      </c>
      <c r="J20" s="58" t="s">
        <v>33</v>
      </c>
      <c r="K20" s="59"/>
      <c r="L20" s="24"/>
      <c r="M20" s="70" t="s">
        <v>36</v>
      </c>
      <c r="N20" s="71"/>
      <c r="O20" s="24"/>
      <c r="P20" s="24"/>
      <c r="Y20">
        <v>21</v>
      </c>
    </row>
    <row r="21" spans="10:25" ht="15">
      <c r="J21" s="52" t="s">
        <v>39</v>
      </c>
      <c r="K21" s="53"/>
      <c r="L21" s="24"/>
      <c r="M21" s="44" t="s">
        <v>44</v>
      </c>
      <c r="N21" s="45"/>
      <c r="O21" s="24"/>
      <c r="P21" s="24"/>
      <c r="Y21">
        <v>56.5</v>
      </c>
    </row>
    <row r="22" spans="10:16" ht="15">
      <c r="J22" s="52" t="s">
        <v>27</v>
      </c>
      <c r="K22" s="53"/>
      <c r="L22" s="24"/>
      <c r="M22" s="44" t="s">
        <v>45</v>
      </c>
      <c r="N22" s="45"/>
      <c r="O22" s="24"/>
      <c r="P22" s="24"/>
    </row>
    <row r="23" spans="10:16" ht="13.5" thickBot="1">
      <c r="J23" s="54" t="s">
        <v>20</v>
      </c>
      <c r="K23" s="55" t="s">
        <v>21</v>
      </c>
      <c r="L23" s="24"/>
      <c r="M23" s="44" t="s">
        <v>46</v>
      </c>
      <c r="N23" s="45"/>
      <c r="O23" s="24"/>
      <c r="P23" s="24"/>
    </row>
    <row r="24" spans="10:16" ht="12.75">
      <c r="J24" s="64"/>
      <c r="K24" s="66" t="e">
        <f aca="true" t="shared" si="9" ref="K24:K31">LOG10(J24*10)*(64)</f>
        <v>#NUM!</v>
      </c>
      <c r="L24" s="24"/>
      <c r="M24" s="44" t="s">
        <v>47</v>
      </c>
      <c r="N24" s="45"/>
      <c r="O24" s="24"/>
      <c r="P24" s="24"/>
    </row>
    <row r="25" spans="10:16" ht="12.75">
      <c r="J25" s="63"/>
      <c r="K25" s="66" t="e">
        <f t="shared" si="9"/>
        <v>#NUM!</v>
      </c>
      <c r="L25" s="24"/>
      <c r="M25" s="44" t="s">
        <v>43</v>
      </c>
      <c r="N25" s="45"/>
      <c r="O25" s="24"/>
      <c r="P25" s="24"/>
    </row>
    <row r="26" spans="10:16" ht="12.75">
      <c r="J26" s="63"/>
      <c r="K26" s="66" t="e">
        <f t="shared" si="9"/>
        <v>#NUM!</v>
      </c>
      <c r="L26" s="24"/>
      <c r="M26" s="72" t="s">
        <v>48</v>
      </c>
      <c r="N26" s="45"/>
      <c r="O26" s="24"/>
      <c r="P26" s="24"/>
    </row>
    <row r="27" spans="10:16" ht="12.75">
      <c r="J27" s="63"/>
      <c r="K27" s="66" t="e">
        <f t="shared" si="9"/>
        <v>#NUM!</v>
      </c>
      <c r="L27" s="24"/>
      <c r="M27" s="46" t="s">
        <v>49</v>
      </c>
      <c r="N27" s="47"/>
      <c r="O27" s="24"/>
      <c r="P27" s="24"/>
    </row>
    <row r="28" spans="10:16" ht="12.75">
      <c r="J28" s="63"/>
      <c r="K28" s="66" t="e">
        <f t="shared" si="9"/>
        <v>#NUM!</v>
      </c>
      <c r="L28" s="24"/>
      <c r="O28" s="24"/>
      <c r="P28" s="24"/>
    </row>
    <row r="29" spans="10:16" ht="12.75">
      <c r="J29" s="63"/>
      <c r="K29" s="66" t="e">
        <f t="shared" si="9"/>
        <v>#NUM!</v>
      </c>
      <c r="L29" s="24"/>
      <c r="O29" s="24"/>
      <c r="P29" s="24"/>
    </row>
    <row r="30" spans="10:16" ht="12.75">
      <c r="J30" s="63"/>
      <c r="K30" s="66" t="e">
        <f t="shared" si="9"/>
        <v>#NUM!</v>
      </c>
      <c r="L30" s="24"/>
      <c r="O30" s="24"/>
      <c r="P30" s="24"/>
    </row>
    <row r="31" spans="10:16" ht="12.75">
      <c r="J31" s="63"/>
      <c r="K31" s="66" t="e">
        <f t="shared" si="9"/>
        <v>#NUM!</v>
      </c>
      <c r="L31" s="24"/>
      <c r="O31" s="24"/>
      <c r="P31" s="24"/>
    </row>
    <row r="32" spans="12:16" ht="12.75">
      <c r="L32" s="24"/>
      <c r="M32" s="24"/>
      <c r="N32" s="24"/>
      <c r="O32" s="24"/>
      <c r="P32" s="24"/>
    </row>
    <row r="33" spans="12:16" ht="13.5" thickBot="1">
      <c r="L33" s="24"/>
      <c r="M33" s="24"/>
      <c r="N33" s="24"/>
      <c r="O33" s="24"/>
      <c r="P33" s="24"/>
    </row>
    <row r="34" spans="10:16" ht="13.5" thickBot="1">
      <c r="J34" s="48" t="s">
        <v>41</v>
      </c>
      <c r="K34" s="49"/>
      <c r="L34" s="24"/>
      <c r="M34" s="177" t="s">
        <v>61</v>
      </c>
      <c r="N34" s="178"/>
      <c r="O34" s="178"/>
      <c r="P34" s="180"/>
    </row>
    <row r="35" spans="10:16" ht="15">
      <c r="J35" s="50" t="s">
        <v>42</v>
      </c>
      <c r="K35" s="62"/>
      <c r="L35" s="24"/>
      <c r="M35" s="165" t="s">
        <v>57</v>
      </c>
      <c r="N35" s="160"/>
      <c r="O35" s="160"/>
      <c r="P35" s="174"/>
    </row>
    <row r="36" spans="10:16" ht="15">
      <c r="J36" s="52" t="s">
        <v>39</v>
      </c>
      <c r="K36" s="53"/>
      <c r="L36" s="24"/>
      <c r="M36" s="166" t="s">
        <v>72</v>
      </c>
      <c r="N36" s="167"/>
      <c r="O36" s="167"/>
      <c r="P36" s="175"/>
    </row>
    <row r="37" spans="10:16" ht="15.75" thickBot="1">
      <c r="J37" s="52" t="s">
        <v>27</v>
      </c>
      <c r="K37" s="53"/>
      <c r="L37" s="24"/>
      <c r="M37" s="166" t="s">
        <v>59</v>
      </c>
      <c r="N37" s="176"/>
      <c r="O37" s="176"/>
      <c r="P37" s="175"/>
    </row>
    <row r="38" spans="10:16" ht="15" thickBot="1">
      <c r="J38" s="54" t="s">
        <v>50</v>
      </c>
      <c r="K38" s="55" t="s">
        <v>21</v>
      </c>
      <c r="L38" s="24"/>
      <c r="M38" s="94" t="s">
        <v>21</v>
      </c>
      <c r="N38" s="95" t="s">
        <v>50</v>
      </c>
      <c r="O38" s="95" t="s">
        <v>24</v>
      </c>
      <c r="P38" s="96" t="s">
        <v>73</v>
      </c>
    </row>
    <row r="39" spans="10:16" ht="12.75">
      <c r="J39" s="64"/>
      <c r="K39" s="66" t="e">
        <f aca="true" t="shared" si="10" ref="K39:K46">LOG10(J39)*(64)</f>
        <v>#NUM!</v>
      </c>
      <c r="L39" s="24"/>
      <c r="M39" s="112">
        <f>N7</f>
        <v>56</v>
      </c>
      <c r="N39" s="66">
        <f>10^(4*(M39/256))</f>
        <v>7.498942093324559</v>
      </c>
      <c r="O39" s="66">
        <f>P7</f>
        <v>232.76439492229395</v>
      </c>
      <c r="P39" s="111">
        <f>O39/N39</f>
        <v>31.039630927340692</v>
      </c>
    </row>
    <row r="40" spans="10:16" ht="12.75">
      <c r="J40" s="63"/>
      <c r="K40" s="66" t="e">
        <f t="shared" si="10"/>
        <v>#NUM!</v>
      </c>
      <c r="L40" s="24"/>
      <c r="M40" s="112">
        <f>N8</f>
        <v>0</v>
      </c>
      <c r="N40" s="66">
        <f>10^(4*(M40/256))</f>
        <v>1</v>
      </c>
      <c r="O40" s="66">
        <f>P8</f>
        <v>29.56227123759669</v>
      </c>
      <c r="P40" s="111">
        <f>O40/N40</f>
        <v>29.56227123759669</v>
      </c>
    </row>
    <row r="41" spans="10:16" ht="12.75">
      <c r="J41" s="63"/>
      <c r="K41" s="66" t="e">
        <f t="shared" si="10"/>
        <v>#NUM!</v>
      </c>
      <c r="L41" s="24"/>
      <c r="M41" s="112">
        <f>N9</f>
        <v>0</v>
      </c>
      <c r="N41" s="66">
        <f>10^(4*(M41/256))</f>
        <v>1</v>
      </c>
      <c r="O41" s="66">
        <f>P9</f>
        <v>29.56227123759669</v>
      </c>
      <c r="P41" s="111">
        <f>O41/N41</f>
        <v>29.56227123759669</v>
      </c>
    </row>
    <row r="42" spans="10:16" ht="12.75">
      <c r="J42" s="63"/>
      <c r="K42" s="66" t="e">
        <f t="shared" si="10"/>
        <v>#NUM!</v>
      </c>
      <c r="L42" s="24"/>
      <c r="M42" s="112">
        <f>N10</f>
        <v>0</v>
      </c>
      <c r="N42" s="66">
        <f>10^(4*(M42/256))</f>
        <v>1</v>
      </c>
      <c r="O42" s="66">
        <f>P10</f>
        <v>29.56227123759669</v>
      </c>
      <c r="P42" s="111">
        <f>O42/N42</f>
        <v>29.56227123759669</v>
      </c>
    </row>
    <row r="43" spans="10:16" ht="12.75">
      <c r="J43" s="63"/>
      <c r="K43" s="66" t="e">
        <f t="shared" si="10"/>
        <v>#NUM!</v>
      </c>
      <c r="L43" s="24"/>
      <c r="M43" s="112">
        <f>N11</f>
        <v>0</v>
      </c>
      <c r="N43" s="66">
        <f>10^(4*(M43/256))</f>
        <v>1</v>
      </c>
      <c r="O43" s="66">
        <f>P11</f>
        <v>29.56227123759669</v>
      </c>
      <c r="P43" s="111">
        <f>O43/N43</f>
        <v>29.56227123759669</v>
      </c>
    </row>
    <row r="44" spans="1:12" ht="13.5" thickBot="1">
      <c r="A44" s="10"/>
      <c r="B44" s="10"/>
      <c r="C44" s="10"/>
      <c r="D44" s="10"/>
      <c r="E44" s="142"/>
      <c r="F44" s="22"/>
      <c r="G44" s="142"/>
      <c r="H44" s="22"/>
      <c r="J44" s="63"/>
      <c r="K44" s="66" t="e">
        <f t="shared" si="10"/>
        <v>#NUM!</v>
      </c>
      <c r="L44" s="24"/>
    </row>
    <row r="45" spans="1:15" ht="13.5" thickBot="1">
      <c r="A45" s="10"/>
      <c r="B45" s="22"/>
      <c r="C45" s="22"/>
      <c r="D45" s="22"/>
      <c r="E45" s="139"/>
      <c r="F45" s="22"/>
      <c r="G45" s="139"/>
      <c r="H45" s="22"/>
      <c r="J45" s="63"/>
      <c r="K45" s="66" t="e">
        <f t="shared" si="10"/>
        <v>#NUM!</v>
      </c>
      <c r="L45" s="24"/>
      <c r="M45" s="177" t="s">
        <v>85</v>
      </c>
      <c r="N45" s="178"/>
      <c r="O45" s="179"/>
    </row>
    <row r="46" spans="1:15" ht="15">
      <c r="A46" s="120" t="s">
        <v>84</v>
      </c>
      <c r="B46" s="14"/>
      <c r="C46" s="14"/>
      <c r="D46" s="14"/>
      <c r="E46" s="11" t="s">
        <v>3</v>
      </c>
      <c r="F46" s="14"/>
      <c r="G46" s="11" t="s">
        <v>7</v>
      </c>
      <c r="H46" s="13"/>
      <c r="J46" s="63"/>
      <c r="K46" s="66" t="e">
        <f t="shared" si="10"/>
        <v>#NUM!</v>
      </c>
      <c r="M46" s="165" t="s">
        <v>74</v>
      </c>
      <c r="N46" s="160"/>
      <c r="O46" s="161"/>
    </row>
    <row r="47" spans="1:16" ht="15">
      <c r="A47" s="120"/>
      <c r="B47" s="14"/>
      <c r="C47" s="14"/>
      <c r="D47" s="14"/>
      <c r="E47" s="14"/>
      <c r="F47" s="14"/>
      <c r="G47" s="14"/>
      <c r="H47" s="13"/>
      <c r="J47" s="24"/>
      <c r="K47" s="24"/>
      <c r="M47" s="166" t="s">
        <v>83</v>
      </c>
      <c r="N47" s="167"/>
      <c r="O47" s="168"/>
      <c r="P47" s="100"/>
    </row>
    <row r="48" spans="1:16" ht="15.75" thickBot="1">
      <c r="A48" s="119" t="s">
        <v>5</v>
      </c>
      <c r="B48" s="15"/>
      <c r="C48" s="15"/>
      <c r="D48" s="118" t="s">
        <v>6</v>
      </c>
      <c r="E48" s="14"/>
      <c r="F48" s="14"/>
      <c r="G48" s="118" t="s">
        <v>4</v>
      </c>
      <c r="H48" s="13"/>
      <c r="I48" s="22"/>
      <c r="J48" s="24"/>
      <c r="K48" s="24"/>
      <c r="M48" s="169"/>
      <c r="N48" s="170"/>
      <c r="O48" s="171"/>
      <c r="P48" s="100"/>
    </row>
    <row r="49" spans="1:16" ht="15" thickBot="1">
      <c r="A49" s="40"/>
      <c r="B49" s="5"/>
      <c r="C49" s="5"/>
      <c r="D49" s="5"/>
      <c r="E49" s="5"/>
      <c r="F49" s="5"/>
      <c r="G49" s="5"/>
      <c r="H49" s="128"/>
      <c r="I49" s="10"/>
      <c r="J49" s="48" t="s">
        <v>56</v>
      </c>
      <c r="K49" s="49"/>
      <c r="M49" s="101" t="s">
        <v>21</v>
      </c>
      <c r="N49" s="94" t="s">
        <v>50</v>
      </c>
      <c r="O49" s="102" t="s">
        <v>75</v>
      </c>
      <c r="P49" s="100"/>
    </row>
    <row r="50" spans="1:16" ht="15">
      <c r="A50" s="117" t="s">
        <v>8</v>
      </c>
      <c r="B50" s="5"/>
      <c r="C50" s="5"/>
      <c r="D50" s="5"/>
      <c r="E50" s="5"/>
      <c r="F50" s="5"/>
      <c r="G50" s="5"/>
      <c r="H50" s="128"/>
      <c r="I50" s="22"/>
      <c r="J50" s="50" t="s">
        <v>81</v>
      </c>
      <c r="K50" s="62"/>
      <c r="M50" s="113"/>
      <c r="N50" s="66">
        <f aca="true" t="shared" si="11" ref="N50:N55">10^(4*(M50/256))</f>
        <v>1</v>
      </c>
      <c r="O50" s="43">
        <f>P39*N50</f>
        <v>31.039630927340692</v>
      </c>
      <c r="P50" s="100"/>
    </row>
    <row r="51" spans="1:15" ht="15">
      <c r="A51" s="127"/>
      <c r="B51" s="125"/>
      <c r="C51" s="125"/>
      <c r="D51" s="125"/>
      <c r="E51" s="125"/>
      <c r="F51" s="125"/>
      <c r="G51" s="125"/>
      <c r="H51" s="126"/>
      <c r="I51" s="10"/>
      <c r="J51" s="52" t="s">
        <v>39</v>
      </c>
      <c r="K51" s="53"/>
      <c r="M51" s="113"/>
      <c r="N51" s="66">
        <f t="shared" si="11"/>
        <v>1</v>
      </c>
      <c r="O51" s="43">
        <f>P39*N51</f>
        <v>31.039630927340692</v>
      </c>
    </row>
    <row r="52" spans="1:15" ht="15">
      <c r="A52" s="138"/>
      <c r="I52" s="22"/>
      <c r="J52" s="52" t="s">
        <v>27</v>
      </c>
      <c r="K52" s="53"/>
      <c r="M52" s="113"/>
      <c r="N52" s="66">
        <f t="shared" si="11"/>
        <v>1</v>
      </c>
      <c r="O52" s="43">
        <f>P39*N52</f>
        <v>31.039630927340692</v>
      </c>
    </row>
    <row r="53" spans="1:15" ht="15" thickBot="1">
      <c r="A53" s="10"/>
      <c r="I53" s="22"/>
      <c r="J53" s="54" t="s">
        <v>82</v>
      </c>
      <c r="K53" s="55" t="s">
        <v>21</v>
      </c>
      <c r="M53" s="113"/>
      <c r="N53" s="66">
        <f t="shared" si="11"/>
        <v>1</v>
      </c>
      <c r="O53" s="43">
        <f>P39*N53</f>
        <v>31.039630927340692</v>
      </c>
    </row>
    <row r="54" spans="1:15" ht="12.75">
      <c r="A54" s="10"/>
      <c r="J54" s="64"/>
      <c r="K54" s="66" t="e">
        <f>LOG10(J54)*(256/LOG10(262144))</f>
        <v>#NUM!</v>
      </c>
      <c r="M54" s="113"/>
      <c r="N54" s="66">
        <f t="shared" si="11"/>
        <v>1</v>
      </c>
      <c r="O54" s="43">
        <f>P39*N54</f>
        <v>31.039630927340692</v>
      </c>
    </row>
    <row r="55" spans="10:15" ht="12.75">
      <c r="J55" s="63"/>
      <c r="K55" s="66" t="e">
        <f aca="true" t="shared" si="12" ref="K55:K61">LOG10(J55)*(256/LOG10(262144))</f>
        <v>#NUM!</v>
      </c>
      <c r="M55" s="112"/>
      <c r="N55" s="66">
        <f t="shared" si="11"/>
        <v>1</v>
      </c>
      <c r="O55" s="42">
        <f>P39*N55</f>
        <v>31.039630927340692</v>
      </c>
    </row>
    <row r="56" spans="10:11" ht="12.75">
      <c r="J56" s="63"/>
      <c r="K56" s="66" t="e">
        <f t="shared" si="12"/>
        <v>#NUM!</v>
      </c>
    </row>
    <row r="57" spans="10:11" ht="12.75">
      <c r="J57" s="63"/>
      <c r="K57" s="66" t="e">
        <f t="shared" si="12"/>
        <v>#NUM!</v>
      </c>
    </row>
    <row r="58" spans="10:11" ht="12.75">
      <c r="J58" s="63"/>
      <c r="K58" s="66" t="e">
        <f t="shared" si="12"/>
        <v>#NUM!</v>
      </c>
    </row>
    <row r="59" spans="10:11" ht="12.75">
      <c r="J59" s="63"/>
      <c r="K59" s="66" t="e">
        <f t="shared" si="12"/>
        <v>#NUM!</v>
      </c>
    </row>
    <row r="60" spans="10:11" ht="12.75">
      <c r="J60" s="63"/>
      <c r="K60" s="66" t="e">
        <f t="shared" si="12"/>
        <v>#NUM!</v>
      </c>
    </row>
    <row r="61" spans="10:11" ht="12.75">
      <c r="J61" s="63"/>
      <c r="K61" s="66" t="e">
        <f t="shared" si="12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5:AD5"/>
    <mergeCell ref="AA6:AD6"/>
    <mergeCell ref="M46:O46"/>
    <mergeCell ref="M47:O47"/>
    <mergeCell ref="M48:O48"/>
    <mergeCell ref="V12:W12"/>
    <mergeCell ref="M35:P35"/>
    <mergeCell ref="M36:P36"/>
    <mergeCell ref="M37:P37"/>
    <mergeCell ref="M45:O45"/>
    <mergeCell ref="E12:F12"/>
    <mergeCell ref="M4:P4"/>
    <mergeCell ref="M5:P5"/>
    <mergeCell ref="M34:P34"/>
  </mergeCells>
  <printOptions/>
  <pageMargins left="1.15" right="0.75" top="0.49" bottom="0.5" header="0.44" footer="0.5"/>
  <pageSetup fitToHeight="1" fitToWidth="1"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6"/>
  <sheetViews>
    <sheetView workbookViewId="0" topLeftCell="A1">
      <selection activeCell="G56" sqref="G56"/>
    </sheetView>
  </sheetViews>
  <sheetFormatPr defaultColWidth="9.140625" defaultRowHeight="12.75"/>
  <cols>
    <col min="1" max="1" width="9.00390625" style="0" customWidth="1"/>
    <col min="2" max="2" width="8.140625" style="0" customWidth="1"/>
    <col min="3" max="3" width="8.7109375" style="0" customWidth="1"/>
    <col min="4" max="4" width="13.7109375" style="0" customWidth="1"/>
    <col min="5" max="5" width="11.421875" style="0" customWidth="1"/>
    <col min="6" max="6" width="8.421875" style="0" customWidth="1"/>
    <col min="7" max="7" width="10.28125" style="0" customWidth="1"/>
    <col min="8" max="8" width="13.7109375" style="0" customWidth="1"/>
    <col min="9" max="9" width="1.71093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7109375" style="0" customWidth="1"/>
    <col min="26" max="26" width="8.8515625" style="0" customWidth="1"/>
    <col min="27" max="30" width="12.7109375" style="0" customWidth="1"/>
    <col min="31" max="16384" width="8.8515625" style="0" customWidth="1"/>
  </cols>
  <sheetData>
    <row r="1" spans="2:15" ht="16.5" thickBot="1">
      <c r="B1" s="75" t="s">
        <v>29</v>
      </c>
      <c r="C1" s="31"/>
      <c r="D1" s="31"/>
      <c r="E1" s="31"/>
      <c r="F1" s="31"/>
      <c r="G1" s="32"/>
      <c r="J1" s="24"/>
      <c r="K1" s="24"/>
      <c r="L1" s="24"/>
      <c r="M1" s="24"/>
      <c r="N1" s="24"/>
      <c r="O1" s="24"/>
    </row>
    <row r="2" spans="10:15" ht="20.25" customHeight="1">
      <c r="J2" s="24"/>
      <c r="K2" s="24"/>
      <c r="L2" s="24"/>
      <c r="M2" s="24"/>
      <c r="N2" s="24"/>
      <c r="O2" s="24"/>
    </row>
    <row r="3" spans="2:18" ht="27" customHeight="1" thickBot="1">
      <c r="B3" s="69" t="s">
        <v>9</v>
      </c>
      <c r="C3" s="10"/>
      <c r="D3" s="10"/>
      <c r="E3" s="10"/>
      <c r="F3" s="10"/>
      <c r="R3" s="69" t="s">
        <v>64</v>
      </c>
    </row>
    <row r="4" spans="2:16" ht="17.25" customHeight="1" thickBot="1">
      <c r="B4" s="6"/>
      <c r="J4" s="48" t="s">
        <v>37</v>
      </c>
      <c r="K4" s="49"/>
      <c r="L4" s="24"/>
      <c r="M4" s="183" t="s">
        <v>35</v>
      </c>
      <c r="N4" s="160"/>
      <c r="O4" s="160"/>
      <c r="P4" s="161"/>
    </row>
    <row r="5" spans="2:30" ht="15.75" thickBot="1">
      <c r="B5" s="12"/>
      <c r="E5" s="12"/>
      <c r="J5" s="50" t="s">
        <v>38</v>
      </c>
      <c r="K5" s="51"/>
      <c r="L5" s="24"/>
      <c r="M5" s="184" t="s">
        <v>70</v>
      </c>
      <c r="N5" s="163"/>
      <c r="O5" s="163"/>
      <c r="P5" s="164"/>
      <c r="S5" s="2" t="s">
        <v>12</v>
      </c>
      <c r="T5" s="17" t="s">
        <v>11</v>
      </c>
      <c r="U5" s="3" t="s">
        <v>25</v>
      </c>
      <c r="V5" s="3" t="s">
        <v>26</v>
      </c>
      <c r="W5" s="3" t="s">
        <v>13</v>
      </c>
      <c r="X5" s="7" t="s">
        <v>10</v>
      </c>
      <c r="Y5" s="4" t="s">
        <v>76</v>
      </c>
      <c r="AA5" s="159" t="s">
        <v>34</v>
      </c>
      <c r="AB5" s="160"/>
      <c r="AC5" s="160"/>
      <c r="AD5" s="161"/>
    </row>
    <row r="6" spans="2:30" ht="15.75" thickBot="1">
      <c r="B6" s="2" t="s">
        <v>12</v>
      </c>
      <c r="C6" s="17" t="s">
        <v>11</v>
      </c>
      <c r="D6" s="3" t="s">
        <v>25</v>
      </c>
      <c r="E6" s="3" t="s">
        <v>26</v>
      </c>
      <c r="F6" s="3" t="s">
        <v>13</v>
      </c>
      <c r="G6" s="7" t="s">
        <v>10</v>
      </c>
      <c r="H6" s="4" t="s">
        <v>76</v>
      </c>
      <c r="J6" s="52" t="s">
        <v>39</v>
      </c>
      <c r="K6" s="53"/>
      <c r="L6" s="24"/>
      <c r="M6" s="25" t="s">
        <v>55</v>
      </c>
      <c r="N6" s="25" t="s">
        <v>22</v>
      </c>
      <c r="O6" s="25" t="s">
        <v>23</v>
      </c>
      <c r="P6" s="25" t="s">
        <v>52</v>
      </c>
      <c r="S6" s="18">
        <v>1</v>
      </c>
      <c r="T6" s="77">
        <f>M50</f>
        <v>0</v>
      </c>
      <c r="U6" s="107">
        <f>O50</f>
        <v>14.179681040310125</v>
      </c>
      <c r="V6" s="19">
        <f aca="true" t="shared" si="0" ref="V6:V11">LOG10(U6)</f>
        <v>1.151666461877286</v>
      </c>
      <c r="W6" s="19" t="e">
        <f aca="true" t="shared" si="1" ref="W6:W11">Y$13*T6+Y$14</f>
        <v>#DIV/0!</v>
      </c>
      <c r="X6" s="20" t="e">
        <f aca="true" t="shared" si="2" ref="X6:X11">((ABS(W6-V6))/W6)*10</f>
        <v>#DIV/0!</v>
      </c>
      <c r="Y6" s="21" t="e">
        <f aca="true" t="shared" si="3" ref="Y6:Y11">10^W6</f>
        <v>#DIV/0!</v>
      </c>
      <c r="AA6" s="162" t="s">
        <v>65</v>
      </c>
      <c r="AB6" s="194"/>
      <c r="AC6" s="194"/>
      <c r="AD6" s="195"/>
    </row>
    <row r="7" spans="2:30" ht="15">
      <c r="B7" s="18">
        <v>1</v>
      </c>
      <c r="C7" s="116">
        <v>4.363895151754344</v>
      </c>
      <c r="D7" s="65"/>
      <c r="E7" s="19"/>
      <c r="F7" s="19"/>
      <c r="G7" s="20"/>
      <c r="H7" s="21"/>
      <c r="J7" s="52" t="s">
        <v>27</v>
      </c>
      <c r="K7" s="53"/>
      <c r="L7" s="24"/>
      <c r="M7" s="129"/>
      <c r="N7" s="116"/>
      <c r="O7" s="26">
        <f aca="true" t="shared" si="4" ref="O7:O18">H$14*N7+H$15</f>
        <v>1.1516664618772858</v>
      </c>
      <c r="P7" s="68">
        <f aca="true" t="shared" si="5" ref="P7:P18">10^O7</f>
        <v>14.179681040310125</v>
      </c>
      <c r="S7" s="18">
        <v>2</v>
      </c>
      <c r="T7" s="77">
        <f>M53</f>
        <v>0</v>
      </c>
      <c r="U7" s="107">
        <f>O53</f>
        <v>14.179681040310125</v>
      </c>
      <c r="V7" s="19">
        <f t="shared" si="0"/>
        <v>1.151666461877286</v>
      </c>
      <c r="W7" s="19" t="e">
        <f t="shared" si="1"/>
        <v>#DIV/0!</v>
      </c>
      <c r="X7" s="20" t="e">
        <f t="shared" si="2"/>
        <v>#DIV/0!</v>
      </c>
      <c r="Y7" s="21" t="e">
        <f t="shared" si="3"/>
        <v>#DIV/0!</v>
      </c>
      <c r="AA7" s="25" t="s">
        <v>55</v>
      </c>
      <c r="AB7" s="108" t="s">
        <v>22</v>
      </c>
      <c r="AC7" s="108" t="s">
        <v>23</v>
      </c>
      <c r="AD7" s="25" t="s">
        <v>52</v>
      </c>
    </row>
    <row r="8" spans="2:30" ht="13.5" thickBot="1">
      <c r="B8" s="18">
        <v>2</v>
      </c>
      <c r="C8" s="116">
        <v>132.26632334724334</v>
      </c>
      <c r="D8" s="65">
        <v>2198</v>
      </c>
      <c r="E8" s="19">
        <f>LOG10(D8)</f>
        <v>3.3420276880874717</v>
      </c>
      <c r="F8" s="19">
        <f>H$14*C8+H$15</f>
        <v>3.342039659029057</v>
      </c>
      <c r="G8" s="20">
        <f>((ABS(F8-E8))/F8)*10</f>
        <v>3.581926849004932E-05</v>
      </c>
      <c r="H8" s="21">
        <f>10^F8</f>
        <v>2198.060586752399</v>
      </c>
      <c r="J8" s="54" t="s">
        <v>20</v>
      </c>
      <c r="K8" s="55" t="s">
        <v>21</v>
      </c>
      <c r="L8" s="24"/>
      <c r="M8" s="129"/>
      <c r="N8" s="116"/>
      <c r="O8" s="26">
        <f t="shared" si="4"/>
        <v>1.1516664618772858</v>
      </c>
      <c r="P8" s="68">
        <f t="shared" si="5"/>
        <v>14.179681040310125</v>
      </c>
      <c r="S8" s="18">
        <v>3</v>
      </c>
      <c r="T8" s="77">
        <f>M52</f>
        <v>0</v>
      </c>
      <c r="U8" s="107">
        <f>O52</f>
        <v>14.179681040310125</v>
      </c>
      <c r="V8" s="19">
        <f t="shared" si="0"/>
        <v>1.151666461877286</v>
      </c>
      <c r="W8" s="19" t="e">
        <f t="shared" si="1"/>
        <v>#DIV/0!</v>
      </c>
      <c r="X8" s="20" t="e">
        <f>((ABS(W8-V8))/W8)*10</f>
        <v>#DIV/0!</v>
      </c>
      <c r="Y8" s="21" t="e">
        <f>10^W8</f>
        <v>#DIV/0!</v>
      </c>
      <c r="AA8" s="109"/>
      <c r="AB8" s="56"/>
      <c r="AC8" s="110" t="e">
        <f aca="true" t="shared" si="6" ref="AC8:AC19">Y$13*AB8+Y$14</f>
        <v>#DIV/0!</v>
      </c>
      <c r="AD8" s="68" t="e">
        <f aca="true" t="shared" si="7" ref="AD8:AD19">10^AC8</f>
        <v>#DIV/0!</v>
      </c>
    </row>
    <row r="9" spans="2:30" ht="12.75">
      <c r="B9" s="18">
        <v>3</v>
      </c>
      <c r="C9" s="116">
        <v>158.87372092513877</v>
      </c>
      <c r="D9" s="65">
        <v>6063</v>
      </c>
      <c r="E9" s="19">
        <f>LOG10(D9)</f>
        <v>3.7826875682349663</v>
      </c>
      <c r="F9" s="19">
        <f>H$14*C9+H$15</f>
        <v>3.7826667893952517</v>
      </c>
      <c r="G9" s="20">
        <f>((ABS(F9-E9))/F9)*10</f>
        <v>5.493172111507137E-05</v>
      </c>
      <c r="H9" s="21">
        <f>10^F9</f>
        <v>6062.709922422055</v>
      </c>
      <c r="J9" s="56"/>
      <c r="K9" s="57">
        <f aca="true" t="shared" si="8" ref="K9:K16">J9/4</f>
        <v>0</v>
      </c>
      <c r="L9" s="24"/>
      <c r="M9" s="129"/>
      <c r="N9" s="116"/>
      <c r="O9" s="26">
        <f t="shared" si="4"/>
        <v>1.1516664618772858</v>
      </c>
      <c r="P9" s="68">
        <f t="shared" si="5"/>
        <v>14.179681040310125</v>
      </c>
      <c r="S9" s="18">
        <v>4</v>
      </c>
      <c r="T9" s="77">
        <f>M53</f>
        <v>0</v>
      </c>
      <c r="U9" s="107">
        <f>O53</f>
        <v>14.179681040310125</v>
      </c>
      <c r="V9" s="121">
        <f t="shared" si="0"/>
        <v>1.151666461877286</v>
      </c>
      <c r="W9" s="122" t="e">
        <f t="shared" si="1"/>
        <v>#DIV/0!</v>
      </c>
      <c r="X9" s="123" t="e">
        <f>((ABS(W9-V9))/W9)*10</f>
        <v>#DIV/0!</v>
      </c>
      <c r="Y9" s="21" t="e">
        <f>10^W9</f>
        <v>#DIV/0!</v>
      </c>
      <c r="AA9" s="109"/>
      <c r="AB9" s="56"/>
      <c r="AC9" s="110" t="e">
        <f t="shared" si="6"/>
        <v>#DIV/0!</v>
      </c>
      <c r="AD9" s="68" t="e">
        <f t="shared" si="7"/>
        <v>#DIV/0!</v>
      </c>
    </row>
    <row r="10" spans="2:30" ht="12.75">
      <c r="B10" s="18">
        <v>4</v>
      </c>
      <c r="C10" s="116">
        <v>178.6493359510277</v>
      </c>
      <c r="D10" s="65">
        <v>12887</v>
      </c>
      <c r="E10" s="19">
        <f>LOG10(D10)</f>
        <v>4.110151828518272</v>
      </c>
      <c r="F10" s="19">
        <f>H$14*C10+H$15</f>
        <v>4.110157385744407</v>
      </c>
      <c r="G10" s="20">
        <f>((ABS(F10-E10))/F10)*10</f>
        <v>1.3520713718995592E-05</v>
      </c>
      <c r="H10" s="21">
        <f>10^F10</f>
        <v>12887.164902927385</v>
      </c>
      <c r="J10" s="56"/>
      <c r="K10" s="57">
        <f t="shared" si="8"/>
        <v>0</v>
      </c>
      <c r="L10" s="24"/>
      <c r="M10" s="76"/>
      <c r="N10" s="116"/>
      <c r="O10" s="26">
        <f t="shared" si="4"/>
        <v>1.1516664618772858</v>
      </c>
      <c r="P10" s="68">
        <f t="shared" si="5"/>
        <v>14.179681040310125</v>
      </c>
      <c r="S10" s="18">
        <v>5</v>
      </c>
      <c r="T10" s="77">
        <f>M54</f>
        <v>0</v>
      </c>
      <c r="U10" s="107">
        <f>O54</f>
        <v>14.179681040310125</v>
      </c>
      <c r="V10" s="19">
        <f t="shared" si="0"/>
        <v>1.151666461877286</v>
      </c>
      <c r="W10" s="19" t="e">
        <f t="shared" si="1"/>
        <v>#DIV/0!</v>
      </c>
      <c r="X10" s="20" t="e">
        <f t="shared" si="2"/>
        <v>#DIV/0!</v>
      </c>
      <c r="Y10" s="21" t="e">
        <f t="shared" si="3"/>
        <v>#DIV/0!</v>
      </c>
      <c r="AA10" s="109"/>
      <c r="AB10" s="56"/>
      <c r="AC10" s="110" t="e">
        <f t="shared" si="6"/>
        <v>#DIV/0!</v>
      </c>
      <c r="AD10" s="68" t="e">
        <f t="shared" si="7"/>
        <v>#DIV/0!</v>
      </c>
    </row>
    <row r="11" spans="2:30" ht="13.5" thickBot="1">
      <c r="B11" s="18">
        <v>5</v>
      </c>
      <c r="C11" s="116">
        <v>215.0748280454464</v>
      </c>
      <c r="D11" s="65">
        <v>51686</v>
      </c>
      <c r="E11" s="19">
        <f>LOG10(D11)</f>
        <v>4.7133729232463075</v>
      </c>
      <c r="F11" s="19">
        <f>H$14*C11+H$15</f>
        <v>4.713375344462554</v>
      </c>
      <c r="G11" s="20">
        <f>((ABS(F11-E11))/F11)*10</f>
        <v>5.136905230785089E-06</v>
      </c>
      <c r="H11" s="21">
        <f>10^F11</f>
        <v>51686.28815317026</v>
      </c>
      <c r="J11" s="56"/>
      <c r="K11" s="57">
        <f t="shared" si="8"/>
        <v>0</v>
      </c>
      <c r="L11" s="24"/>
      <c r="M11" s="76"/>
      <c r="N11" s="116"/>
      <c r="O11" s="26">
        <f t="shared" si="4"/>
        <v>1.1516664618772858</v>
      </c>
      <c r="P11" s="68">
        <f t="shared" si="5"/>
        <v>14.179681040310125</v>
      </c>
      <c r="S11" s="143">
        <v>6</v>
      </c>
      <c r="T11" s="153">
        <f>M55</f>
        <v>0</v>
      </c>
      <c r="U11" s="154">
        <f>O55</f>
        <v>14.179681040310125</v>
      </c>
      <c r="V11" s="144">
        <f t="shared" si="0"/>
        <v>1.151666461877286</v>
      </c>
      <c r="W11" s="158" t="e">
        <f t="shared" si="1"/>
        <v>#DIV/0!</v>
      </c>
      <c r="X11" s="145" t="e">
        <f t="shared" si="2"/>
        <v>#DIV/0!</v>
      </c>
      <c r="Y11" s="146" t="e">
        <f t="shared" si="3"/>
        <v>#DIV/0!</v>
      </c>
      <c r="AA11" s="109"/>
      <c r="AB11" s="56"/>
      <c r="AC11" s="110" t="e">
        <f t="shared" si="6"/>
        <v>#DIV/0!</v>
      </c>
      <c r="AD11" s="68" t="e">
        <f t="shared" si="7"/>
        <v>#DIV/0!</v>
      </c>
    </row>
    <row r="12" spans="2:30" ht="13.5" thickBot="1">
      <c r="B12" s="143">
        <v>6</v>
      </c>
      <c r="C12" s="149">
        <v>246.33227887319305</v>
      </c>
      <c r="D12" s="124">
        <v>170219</v>
      </c>
      <c r="E12" s="144">
        <f>LOG10(D12)</f>
        <v>5.231008034800354</v>
      </c>
      <c r="F12" s="144">
        <f>H$14*C12+H$15</f>
        <v>5.231008864256106</v>
      </c>
      <c r="G12" s="145">
        <f>((ABS(F12-E12))/F12)*10</f>
        <v>1.585651589601472E-06</v>
      </c>
      <c r="H12" s="146">
        <f>10^F12</f>
        <v>170219.3251002938</v>
      </c>
      <c r="J12" s="56"/>
      <c r="K12" s="57">
        <f t="shared" si="8"/>
        <v>0</v>
      </c>
      <c r="L12" s="24"/>
      <c r="M12" s="76"/>
      <c r="N12" s="116"/>
      <c r="O12" s="26">
        <f t="shared" si="4"/>
        <v>1.1516664618772858</v>
      </c>
      <c r="P12" s="68">
        <f t="shared" si="5"/>
        <v>14.179681040310125</v>
      </c>
      <c r="V12" s="181" t="s">
        <v>54</v>
      </c>
      <c r="W12" s="182"/>
      <c r="X12" s="157" t="e">
        <f>AVERAGE(X6:X11)</f>
        <v>#DIV/0!</v>
      </c>
      <c r="AA12" s="109"/>
      <c r="AB12" s="56"/>
      <c r="AC12" s="110" t="e">
        <f t="shared" si="6"/>
        <v>#DIV/0!</v>
      </c>
      <c r="AD12" s="68" t="e">
        <f t="shared" si="7"/>
        <v>#DIV/0!</v>
      </c>
    </row>
    <row r="13" spans="5:30" ht="13.5" thickBot="1">
      <c r="E13" s="181" t="s">
        <v>54</v>
      </c>
      <c r="F13" s="182"/>
      <c r="G13" s="157">
        <f>AVERAGE(G8:G12)</f>
        <v>2.2198852028900568E-05</v>
      </c>
      <c r="J13" s="56"/>
      <c r="K13" s="57">
        <f t="shared" si="8"/>
        <v>0</v>
      </c>
      <c r="L13" s="24"/>
      <c r="M13" s="76"/>
      <c r="N13" s="116"/>
      <c r="O13" s="26">
        <f t="shared" si="4"/>
        <v>1.1516664618772858</v>
      </c>
      <c r="P13" s="68">
        <f t="shared" si="5"/>
        <v>14.179681040310125</v>
      </c>
      <c r="X13" s="78" t="s">
        <v>30</v>
      </c>
      <c r="Y13" s="79" t="e">
        <f>SLOPE(V6:V11,T6:T11)</f>
        <v>#DIV/0!</v>
      </c>
      <c r="AA13" s="109"/>
      <c r="AB13" s="56"/>
      <c r="AC13" s="110" t="e">
        <f t="shared" si="6"/>
        <v>#DIV/0!</v>
      </c>
      <c r="AD13" s="68" t="e">
        <f t="shared" si="7"/>
        <v>#DIV/0!</v>
      </c>
    </row>
    <row r="14" spans="7:30" ht="12.75">
      <c r="G14" s="78" t="s">
        <v>30</v>
      </c>
      <c r="H14" s="79">
        <f>SLOPE(E8:E12,C8:C12)</f>
        <v>0.0165603242134531</v>
      </c>
      <c r="I14" s="33"/>
      <c r="J14" s="56"/>
      <c r="K14" s="57">
        <f t="shared" si="8"/>
        <v>0</v>
      </c>
      <c r="L14" s="24"/>
      <c r="M14" s="76"/>
      <c r="N14" s="56"/>
      <c r="O14" s="26">
        <f t="shared" si="4"/>
        <v>1.1516664618772858</v>
      </c>
      <c r="P14" s="68">
        <f t="shared" si="5"/>
        <v>14.179681040310125</v>
      </c>
      <c r="X14" s="80" t="s">
        <v>31</v>
      </c>
      <c r="Y14" s="81" t="e">
        <f>INTERCEPT(V6:V11,T6:T11)</f>
        <v>#DIV/0!</v>
      </c>
      <c r="AA14" s="109"/>
      <c r="AB14" s="56"/>
      <c r="AC14" s="110" t="e">
        <f t="shared" si="6"/>
        <v>#DIV/0!</v>
      </c>
      <c r="AD14" s="68" t="e">
        <f t="shared" si="7"/>
        <v>#DIV/0!</v>
      </c>
    </row>
    <row r="15" spans="7:30" ht="13.5" thickBot="1">
      <c r="G15" s="80" t="s">
        <v>31</v>
      </c>
      <c r="H15" s="81">
        <f>INTERCEPT(E8:E12,C8:C12)</f>
        <v>1.1516664618772858</v>
      </c>
      <c r="I15" s="33"/>
      <c r="J15" s="56"/>
      <c r="K15" s="57">
        <f t="shared" si="8"/>
        <v>0</v>
      </c>
      <c r="L15" s="24"/>
      <c r="M15" s="76"/>
      <c r="N15" s="56"/>
      <c r="O15" s="26">
        <f t="shared" si="4"/>
        <v>1.1516664618772858</v>
      </c>
      <c r="P15" s="68">
        <f t="shared" si="5"/>
        <v>14.179681040310125</v>
      </c>
      <c r="X15" s="82" t="s">
        <v>32</v>
      </c>
      <c r="Y15" s="83" t="e">
        <f>RSQ(V6:V11,T6:T11)</f>
        <v>#DIV/0!</v>
      </c>
      <c r="AA15" s="109"/>
      <c r="AB15" s="56"/>
      <c r="AC15" s="110" t="e">
        <f t="shared" si="6"/>
        <v>#DIV/0!</v>
      </c>
      <c r="AD15" s="68" t="e">
        <f t="shared" si="7"/>
        <v>#DIV/0!</v>
      </c>
    </row>
    <row r="16" spans="7:30" ht="13.5" thickBot="1">
      <c r="G16" s="82" t="s">
        <v>32</v>
      </c>
      <c r="H16" s="83">
        <f>RSQ(E8:E12,C8:C12)</f>
        <v>0.9999999997263738</v>
      </c>
      <c r="I16" s="33"/>
      <c r="J16" s="56"/>
      <c r="K16" s="57">
        <f t="shared" si="8"/>
        <v>0</v>
      </c>
      <c r="L16" s="24"/>
      <c r="M16" s="76"/>
      <c r="N16" s="56"/>
      <c r="O16" s="26">
        <f t="shared" si="4"/>
        <v>1.1516664618772858</v>
      </c>
      <c r="P16" s="68">
        <f t="shared" si="5"/>
        <v>14.179681040310125</v>
      </c>
      <c r="AA16" s="109"/>
      <c r="AB16" s="56"/>
      <c r="AC16" s="110" t="e">
        <f t="shared" si="6"/>
        <v>#DIV/0!</v>
      </c>
      <c r="AD16" s="68" t="e">
        <f t="shared" si="7"/>
        <v>#DIV/0!</v>
      </c>
    </row>
    <row r="17" spans="12:30" ht="12.75">
      <c r="L17" s="24"/>
      <c r="M17" s="76"/>
      <c r="N17" s="56"/>
      <c r="O17" s="26">
        <f t="shared" si="4"/>
        <v>1.1516664618772858</v>
      </c>
      <c r="P17" s="68">
        <f t="shared" si="5"/>
        <v>14.179681040310125</v>
      </c>
      <c r="AA17" s="109"/>
      <c r="AB17" s="56"/>
      <c r="AC17" s="110" t="e">
        <f t="shared" si="6"/>
        <v>#DIV/0!</v>
      </c>
      <c r="AD17" s="68" t="e">
        <f t="shared" si="7"/>
        <v>#DIV/0!</v>
      </c>
    </row>
    <row r="18" spans="12:30" ht="13.5" thickBot="1">
      <c r="L18" s="24"/>
      <c r="M18" s="76"/>
      <c r="N18" s="56"/>
      <c r="O18" s="26">
        <f t="shared" si="4"/>
        <v>1.1516664618772858</v>
      </c>
      <c r="P18" s="68">
        <f t="shared" si="5"/>
        <v>14.179681040310125</v>
      </c>
      <c r="AA18" s="109"/>
      <c r="AB18" s="56"/>
      <c r="AC18" s="110" t="e">
        <f t="shared" si="6"/>
        <v>#DIV/0!</v>
      </c>
      <c r="AD18" s="68" t="e">
        <f t="shared" si="7"/>
        <v>#DIV/0!</v>
      </c>
    </row>
    <row r="19" spans="10:30" ht="13.5" thickBot="1">
      <c r="J19" s="48" t="s">
        <v>40</v>
      </c>
      <c r="K19" s="49"/>
      <c r="L19" s="24"/>
      <c r="M19" s="24"/>
      <c r="N19" s="24"/>
      <c r="O19" s="24"/>
      <c r="AA19" s="109"/>
      <c r="AB19" s="56"/>
      <c r="AC19" s="110" t="e">
        <f t="shared" si="6"/>
        <v>#DIV/0!</v>
      </c>
      <c r="AD19" s="68" t="e">
        <f t="shared" si="7"/>
        <v>#DIV/0!</v>
      </c>
    </row>
    <row r="20" spans="10:15" ht="15">
      <c r="J20" s="58" t="s">
        <v>33</v>
      </c>
      <c r="K20" s="59"/>
      <c r="L20" s="24"/>
      <c r="M20" s="70" t="s">
        <v>36</v>
      </c>
      <c r="N20" s="71"/>
      <c r="O20" s="24"/>
    </row>
    <row r="21" spans="10:15" ht="15">
      <c r="J21" s="52" t="s">
        <v>39</v>
      </c>
      <c r="K21" s="53"/>
      <c r="L21" s="24"/>
      <c r="M21" s="44" t="s">
        <v>44</v>
      </c>
      <c r="N21" s="45"/>
      <c r="O21" s="24"/>
    </row>
    <row r="22" spans="10:15" ht="15">
      <c r="J22" s="52" t="s">
        <v>27</v>
      </c>
      <c r="K22" s="53"/>
      <c r="L22" s="24"/>
      <c r="M22" s="44" t="s">
        <v>45</v>
      </c>
      <c r="N22" s="45"/>
      <c r="O22" s="24"/>
    </row>
    <row r="23" spans="10:15" ht="13.5" thickBot="1">
      <c r="J23" s="54" t="s">
        <v>20</v>
      </c>
      <c r="K23" s="55" t="s">
        <v>21</v>
      </c>
      <c r="L23" s="24"/>
      <c r="M23" s="44" t="s">
        <v>46</v>
      </c>
      <c r="N23" s="45"/>
      <c r="O23" s="24"/>
    </row>
    <row r="24" spans="10:15" ht="12.75">
      <c r="J24" s="60"/>
      <c r="K24" s="61" t="e">
        <f aca="true" t="shared" si="9" ref="K24:K31">LOG10(J24*10)*(64)</f>
        <v>#NUM!</v>
      </c>
      <c r="L24" s="24"/>
      <c r="M24" s="44" t="s">
        <v>47</v>
      </c>
      <c r="N24" s="45"/>
      <c r="O24" s="24"/>
    </row>
    <row r="25" spans="10:15" ht="12.75">
      <c r="J25" s="56"/>
      <c r="K25" s="61" t="e">
        <f t="shared" si="9"/>
        <v>#NUM!</v>
      </c>
      <c r="L25" s="24"/>
      <c r="M25" s="44" t="s">
        <v>43</v>
      </c>
      <c r="N25" s="45"/>
      <c r="O25" s="24"/>
    </row>
    <row r="26" spans="10:15" ht="12.75">
      <c r="J26" s="56"/>
      <c r="K26" s="61" t="e">
        <f t="shared" si="9"/>
        <v>#NUM!</v>
      </c>
      <c r="L26" s="24"/>
      <c r="M26" s="72" t="s">
        <v>48</v>
      </c>
      <c r="N26" s="45"/>
      <c r="O26" s="24"/>
    </row>
    <row r="27" spans="10:15" ht="12.75">
      <c r="J27" s="56"/>
      <c r="K27" s="61" t="e">
        <f t="shared" si="9"/>
        <v>#NUM!</v>
      </c>
      <c r="L27" s="24"/>
      <c r="M27" s="46" t="s">
        <v>49</v>
      </c>
      <c r="N27" s="47"/>
      <c r="O27" s="24"/>
    </row>
    <row r="28" spans="10:15" ht="12.75">
      <c r="J28" s="56"/>
      <c r="K28" s="61" t="e">
        <f t="shared" si="9"/>
        <v>#NUM!</v>
      </c>
      <c r="L28" s="24"/>
      <c r="O28" s="24"/>
    </row>
    <row r="29" spans="10:15" ht="12.75">
      <c r="J29" s="56"/>
      <c r="K29" s="61" t="e">
        <f t="shared" si="9"/>
        <v>#NUM!</v>
      </c>
      <c r="L29" s="24"/>
      <c r="O29" s="24"/>
    </row>
    <row r="30" spans="10:15" ht="12.75">
      <c r="J30" s="56"/>
      <c r="K30" s="61" t="e">
        <f t="shared" si="9"/>
        <v>#NUM!</v>
      </c>
      <c r="L30" s="24"/>
      <c r="O30" s="24"/>
    </row>
    <row r="31" spans="10:15" ht="12.75">
      <c r="J31" s="56"/>
      <c r="K31" s="61" t="e">
        <f t="shared" si="9"/>
        <v>#NUM!</v>
      </c>
      <c r="L31" s="24"/>
      <c r="O31" s="24"/>
    </row>
    <row r="32" spans="12:15" ht="12.75">
      <c r="L32" s="24"/>
      <c r="M32" s="24"/>
      <c r="N32" s="24"/>
      <c r="O32" s="24"/>
    </row>
    <row r="33" spans="12:15" ht="13.5" thickBot="1">
      <c r="L33" s="24"/>
      <c r="M33" s="24"/>
      <c r="N33" s="24"/>
      <c r="O33" s="24"/>
    </row>
    <row r="34" spans="10:16" ht="13.5" thickBot="1">
      <c r="J34" s="48" t="s">
        <v>41</v>
      </c>
      <c r="K34" s="49"/>
      <c r="L34" s="24"/>
      <c r="M34" s="177" t="s">
        <v>61</v>
      </c>
      <c r="N34" s="178"/>
      <c r="O34" s="178"/>
      <c r="P34" s="180"/>
    </row>
    <row r="35" spans="10:16" ht="15">
      <c r="J35" s="50" t="s">
        <v>42</v>
      </c>
      <c r="K35" s="62"/>
      <c r="L35" s="24"/>
      <c r="M35" s="159" t="s">
        <v>57</v>
      </c>
      <c r="N35" s="188"/>
      <c r="O35" s="188"/>
      <c r="P35" s="189"/>
    </row>
    <row r="36" spans="10:16" ht="15">
      <c r="J36" s="52" t="s">
        <v>39</v>
      </c>
      <c r="K36" s="53"/>
      <c r="L36" s="24"/>
      <c r="M36" s="190" t="s">
        <v>77</v>
      </c>
      <c r="N36" s="191"/>
      <c r="O36" s="191"/>
      <c r="P36" s="192"/>
    </row>
    <row r="37" spans="10:16" ht="15.75" thickBot="1">
      <c r="J37" s="52" t="s">
        <v>27</v>
      </c>
      <c r="K37" s="53"/>
      <c r="L37" s="24"/>
      <c r="M37" s="190" t="s">
        <v>59</v>
      </c>
      <c r="N37" s="193"/>
      <c r="O37" s="193"/>
      <c r="P37" s="192"/>
    </row>
    <row r="38" spans="10:16" ht="15" thickBot="1">
      <c r="J38" s="54" t="s">
        <v>50</v>
      </c>
      <c r="K38" s="55" t="s">
        <v>21</v>
      </c>
      <c r="L38" s="24"/>
      <c r="M38" s="94" t="s">
        <v>21</v>
      </c>
      <c r="N38" s="95" t="s">
        <v>50</v>
      </c>
      <c r="O38" s="95" t="s">
        <v>52</v>
      </c>
      <c r="P38" s="96" t="s">
        <v>79</v>
      </c>
    </row>
    <row r="39" spans="10:16" ht="12.75">
      <c r="J39" s="60"/>
      <c r="K39" s="61" t="e">
        <f aca="true" t="shared" si="10" ref="K39:K46">LOG10(J39)*(64)</f>
        <v>#NUM!</v>
      </c>
      <c r="L39" s="24"/>
      <c r="M39" s="60">
        <f>N7</f>
        <v>0</v>
      </c>
      <c r="N39" s="61">
        <f>10^(4*(M39/256))</f>
        <v>1</v>
      </c>
      <c r="O39" s="61">
        <f>P7</f>
        <v>14.179681040310125</v>
      </c>
      <c r="P39" s="114">
        <f>O39/N39</f>
        <v>14.179681040310125</v>
      </c>
    </row>
    <row r="40" spans="10:16" ht="12.75">
      <c r="J40" s="56"/>
      <c r="K40" s="61" t="e">
        <f t="shared" si="10"/>
        <v>#NUM!</v>
      </c>
      <c r="L40" s="24"/>
      <c r="M40" s="60">
        <f>N8</f>
        <v>0</v>
      </c>
      <c r="N40" s="61">
        <f>10^(4*(M40/256))</f>
        <v>1</v>
      </c>
      <c r="O40" s="61">
        <f>P8</f>
        <v>14.179681040310125</v>
      </c>
      <c r="P40" s="114">
        <f>O40/N40</f>
        <v>14.179681040310125</v>
      </c>
    </row>
    <row r="41" spans="10:16" ht="12.75">
      <c r="J41" s="56"/>
      <c r="K41" s="61" t="e">
        <f t="shared" si="10"/>
        <v>#NUM!</v>
      </c>
      <c r="L41" s="24"/>
      <c r="M41" s="60">
        <f>N9</f>
        <v>0</v>
      </c>
      <c r="N41" s="61">
        <f>10^(4*(M41/256))</f>
        <v>1</v>
      </c>
      <c r="O41" s="61">
        <f>P9</f>
        <v>14.179681040310125</v>
      </c>
      <c r="P41" s="114">
        <f>O41/N41</f>
        <v>14.179681040310125</v>
      </c>
    </row>
    <row r="42" spans="10:16" ht="12.75">
      <c r="J42" s="56"/>
      <c r="K42" s="61" t="e">
        <f t="shared" si="10"/>
        <v>#NUM!</v>
      </c>
      <c r="L42" s="24"/>
      <c r="M42" s="60">
        <f>N10</f>
        <v>0</v>
      </c>
      <c r="N42" s="61">
        <f>10^(4*(M42/256))</f>
        <v>1</v>
      </c>
      <c r="O42" s="61">
        <f>P10</f>
        <v>14.179681040310125</v>
      </c>
      <c r="P42" s="114">
        <f>O42/N42</f>
        <v>14.179681040310125</v>
      </c>
    </row>
    <row r="43" spans="10:16" ht="12.75">
      <c r="J43" s="56"/>
      <c r="K43" s="61" t="e">
        <f t="shared" si="10"/>
        <v>#NUM!</v>
      </c>
      <c r="L43" s="24"/>
      <c r="M43" s="60">
        <f>N11</f>
        <v>0</v>
      </c>
      <c r="N43" s="61">
        <f>10^(4*(M43/256))</f>
        <v>1</v>
      </c>
      <c r="O43" s="61">
        <f>P11</f>
        <v>14.179681040310125</v>
      </c>
      <c r="P43" s="114">
        <f>O43/N43</f>
        <v>14.179681040310125</v>
      </c>
    </row>
    <row r="44" spans="10:12" ht="13.5" thickBot="1">
      <c r="J44" s="56"/>
      <c r="K44" s="61" t="e">
        <f t="shared" si="10"/>
        <v>#NUM!</v>
      </c>
      <c r="L44" s="24"/>
    </row>
    <row r="45" spans="1:15" ht="13.5" thickBot="1">
      <c r="A45" s="10"/>
      <c r="B45" s="10"/>
      <c r="C45" s="10"/>
      <c r="D45" s="10"/>
      <c r="E45" s="142"/>
      <c r="F45" s="22"/>
      <c r="G45" s="142"/>
      <c r="H45" s="22"/>
      <c r="J45" s="56"/>
      <c r="K45" s="61" t="e">
        <f t="shared" si="10"/>
        <v>#NUM!</v>
      </c>
      <c r="L45" s="24"/>
      <c r="M45" s="177" t="s">
        <v>85</v>
      </c>
      <c r="N45" s="178"/>
      <c r="O45" s="179"/>
    </row>
    <row r="46" spans="1:15" ht="15">
      <c r="A46" s="22"/>
      <c r="B46" s="22"/>
      <c r="C46" s="22"/>
      <c r="D46" s="22"/>
      <c r="E46" s="139"/>
      <c r="F46" s="22"/>
      <c r="G46" s="139"/>
      <c r="H46" s="22"/>
      <c r="J46" s="56"/>
      <c r="K46" s="61" t="e">
        <f t="shared" si="10"/>
        <v>#NUM!</v>
      </c>
      <c r="M46" s="159" t="s">
        <v>78</v>
      </c>
      <c r="N46" s="188"/>
      <c r="O46" s="196"/>
    </row>
    <row r="47" spans="1:15" ht="15">
      <c r="A47" s="120" t="s">
        <v>84</v>
      </c>
      <c r="B47" s="14"/>
      <c r="C47" s="14"/>
      <c r="D47" s="14"/>
      <c r="E47" s="11" t="s">
        <v>3</v>
      </c>
      <c r="F47" s="14"/>
      <c r="G47" s="11" t="s">
        <v>7</v>
      </c>
      <c r="H47" s="13"/>
      <c r="J47" s="24"/>
      <c r="K47" s="24"/>
      <c r="M47" s="190" t="s">
        <v>83</v>
      </c>
      <c r="N47" s="191"/>
      <c r="O47" s="197"/>
    </row>
    <row r="48" spans="1:15" ht="15.75" thickBot="1">
      <c r="A48" s="120"/>
      <c r="B48" s="14"/>
      <c r="C48" s="14"/>
      <c r="D48" s="14"/>
      <c r="E48" s="14"/>
      <c r="F48" s="14"/>
      <c r="G48" s="14"/>
      <c r="H48" s="13"/>
      <c r="I48" s="22"/>
      <c r="J48" s="24"/>
      <c r="K48" s="24"/>
      <c r="M48" s="185"/>
      <c r="N48" s="186"/>
      <c r="O48" s="187"/>
    </row>
    <row r="49" spans="1:15" ht="15" thickBot="1">
      <c r="A49" s="119" t="s">
        <v>5</v>
      </c>
      <c r="B49" s="15"/>
      <c r="C49" s="15"/>
      <c r="D49" s="118" t="s">
        <v>6</v>
      </c>
      <c r="E49" s="14"/>
      <c r="F49" s="14"/>
      <c r="G49" s="118" t="s">
        <v>4</v>
      </c>
      <c r="H49" s="13"/>
      <c r="I49" s="10"/>
      <c r="J49" s="48" t="s">
        <v>56</v>
      </c>
      <c r="K49" s="49"/>
      <c r="M49" s="101" t="s">
        <v>21</v>
      </c>
      <c r="N49" s="94" t="s">
        <v>50</v>
      </c>
      <c r="O49" s="102" t="s">
        <v>80</v>
      </c>
    </row>
    <row r="50" spans="1:15" ht="15">
      <c r="A50" s="40"/>
      <c r="B50" s="5"/>
      <c r="C50" s="5"/>
      <c r="D50" s="5"/>
      <c r="E50" s="5"/>
      <c r="F50" s="5"/>
      <c r="G50" s="5"/>
      <c r="H50" s="128"/>
      <c r="I50" s="22"/>
      <c r="J50" s="50" t="s">
        <v>81</v>
      </c>
      <c r="K50" s="62"/>
      <c r="M50" s="106"/>
      <c r="N50" s="98">
        <f aca="true" t="shared" si="11" ref="N50:N55">10^(4*(M50/256))</f>
        <v>1</v>
      </c>
      <c r="O50" s="105">
        <f>P39*N50</f>
        <v>14.179681040310125</v>
      </c>
    </row>
    <row r="51" spans="1:15" ht="15">
      <c r="A51" s="117" t="s">
        <v>8</v>
      </c>
      <c r="B51" s="5"/>
      <c r="C51" s="5"/>
      <c r="D51" s="5"/>
      <c r="E51" s="5"/>
      <c r="F51" s="5"/>
      <c r="G51" s="5"/>
      <c r="H51" s="128"/>
      <c r="I51" s="10"/>
      <c r="J51" s="52" t="s">
        <v>39</v>
      </c>
      <c r="K51" s="53"/>
      <c r="M51" s="106"/>
      <c r="N51" s="98">
        <f t="shared" si="11"/>
        <v>1</v>
      </c>
      <c r="O51" s="105">
        <f>P39*N51</f>
        <v>14.179681040310125</v>
      </c>
    </row>
    <row r="52" spans="1:15" ht="15">
      <c r="A52" s="127"/>
      <c r="B52" s="125"/>
      <c r="C52" s="125"/>
      <c r="D52" s="125"/>
      <c r="E52" s="125"/>
      <c r="F52" s="125"/>
      <c r="G52" s="125"/>
      <c r="H52" s="126"/>
      <c r="I52" s="22"/>
      <c r="J52" s="52" t="s">
        <v>27</v>
      </c>
      <c r="K52" s="53"/>
      <c r="M52" s="106"/>
      <c r="N52" s="98">
        <f t="shared" si="11"/>
        <v>1</v>
      </c>
      <c r="O52" s="105">
        <f>P39*N52</f>
        <v>14.179681040310125</v>
      </c>
    </row>
    <row r="53" spans="1:15" ht="15" thickBot="1">
      <c r="A53" s="138"/>
      <c r="I53" s="22"/>
      <c r="J53" s="54" t="s">
        <v>82</v>
      </c>
      <c r="K53" s="55" t="s">
        <v>21</v>
      </c>
      <c r="L53" s="24"/>
      <c r="M53" s="106"/>
      <c r="N53" s="98">
        <f t="shared" si="11"/>
        <v>1</v>
      </c>
      <c r="O53" s="105">
        <f>P39*N53</f>
        <v>14.179681040310125</v>
      </c>
    </row>
    <row r="54" spans="1:15" ht="12.75">
      <c r="A54" s="10"/>
      <c r="J54" s="60"/>
      <c r="K54" s="61" t="e">
        <f>LOG10(J54)*(256/LOG10(262144))</f>
        <v>#NUM!</v>
      </c>
      <c r="L54" s="24"/>
      <c r="M54" s="106"/>
      <c r="N54" s="98">
        <f t="shared" si="11"/>
        <v>1</v>
      </c>
      <c r="O54" s="105">
        <f>P39*N54</f>
        <v>14.179681040310125</v>
      </c>
    </row>
    <row r="55" spans="1:15" ht="12.75">
      <c r="A55" s="10"/>
      <c r="J55" s="56"/>
      <c r="K55" s="61" t="e">
        <f aca="true" t="shared" si="12" ref="K55:K61">LOG10(J55)*(256/LOG10(262144))</f>
        <v>#NUM!</v>
      </c>
      <c r="L55" s="24"/>
      <c r="M55" s="103"/>
      <c r="N55" s="98">
        <f t="shared" si="11"/>
        <v>1</v>
      </c>
      <c r="O55" s="104">
        <f>P39*N55</f>
        <v>14.179681040310125</v>
      </c>
    </row>
    <row r="56" spans="10:15" ht="12.75">
      <c r="J56" s="56"/>
      <c r="K56" s="61" t="e">
        <f t="shared" si="12"/>
        <v>#NUM!</v>
      </c>
      <c r="L56" s="24"/>
      <c r="M56" s="24"/>
      <c r="N56" s="24"/>
      <c r="O56" s="24"/>
    </row>
    <row r="57" spans="10:15" ht="12.75">
      <c r="J57" s="56"/>
      <c r="K57" s="61" t="e">
        <f t="shared" si="12"/>
        <v>#NUM!</v>
      </c>
      <c r="L57" s="24"/>
      <c r="M57" s="24"/>
      <c r="N57" s="24"/>
      <c r="O57" s="24"/>
    </row>
    <row r="58" spans="10:15" ht="12.75">
      <c r="J58" s="56"/>
      <c r="K58" s="61" t="e">
        <f t="shared" si="12"/>
        <v>#NUM!</v>
      </c>
      <c r="L58" s="24"/>
      <c r="M58" s="24"/>
      <c r="N58" s="24"/>
      <c r="O58" s="24"/>
    </row>
    <row r="59" spans="10:15" ht="12.75">
      <c r="J59" s="56"/>
      <c r="K59" s="61" t="e">
        <f t="shared" si="12"/>
        <v>#NUM!</v>
      </c>
      <c r="L59" s="24"/>
      <c r="M59" s="24"/>
      <c r="N59" s="24"/>
      <c r="O59" s="24"/>
    </row>
    <row r="60" spans="10:15" ht="12.75">
      <c r="J60" s="56"/>
      <c r="K60" s="61" t="e">
        <f t="shared" si="12"/>
        <v>#NUM!</v>
      </c>
      <c r="L60" s="24"/>
      <c r="M60" s="24"/>
      <c r="N60" s="24"/>
      <c r="O60" s="24"/>
    </row>
    <row r="61" spans="10:15" ht="12.75">
      <c r="J61" s="56"/>
      <c r="K61" s="61" t="e">
        <f t="shared" si="12"/>
        <v>#NUM!</v>
      </c>
      <c r="L61" s="24"/>
      <c r="M61" s="24"/>
      <c r="N61" s="24"/>
      <c r="O61" s="24"/>
    </row>
    <row r="62" spans="10:15" ht="12.75">
      <c r="J62" s="24"/>
      <c r="K62" s="24"/>
      <c r="L62" s="24"/>
      <c r="M62" s="24"/>
      <c r="N62" s="24"/>
      <c r="O62" s="24"/>
    </row>
    <row r="63" spans="10:15" ht="12.75">
      <c r="J63" s="24"/>
      <c r="K63" s="24"/>
      <c r="L63" s="24"/>
      <c r="M63" s="24"/>
      <c r="N63" s="24"/>
      <c r="O63" s="24"/>
    </row>
    <row r="64" spans="10:15" ht="12.75">
      <c r="J64" s="24"/>
      <c r="K64" s="24"/>
      <c r="L64" s="24"/>
      <c r="M64" s="24"/>
      <c r="N64" s="24"/>
      <c r="O64" s="24"/>
    </row>
    <row r="65" spans="10:15" ht="12.75">
      <c r="J65" s="24"/>
      <c r="K65" s="24"/>
      <c r="L65" s="24"/>
      <c r="M65" s="24"/>
      <c r="N65" s="24"/>
      <c r="O65" s="24"/>
    </row>
    <row r="66" spans="10:15" ht="12.75">
      <c r="J66" s="24"/>
      <c r="K66" s="24"/>
      <c r="L66" s="24"/>
      <c r="M66" s="24"/>
      <c r="N66" s="24"/>
      <c r="O66" s="24"/>
    </row>
    <row r="67" spans="10:15" ht="12.75">
      <c r="J67" s="24"/>
      <c r="K67" s="24"/>
      <c r="L67" s="24"/>
      <c r="M67" s="24"/>
      <c r="N67" s="24"/>
      <c r="O67" s="24"/>
    </row>
    <row r="68" spans="10:15" ht="12.75">
      <c r="J68" s="24"/>
      <c r="K68" s="24"/>
      <c r="L68" s="24"/>
      <c r="M68" s="24"/>
      <c r="N68" s="24"/>
      <c r="O68" s="24"/>
    </row>
    <row r="69" spans="10:15" ht="12.75">
      <c r="J69" s="24"/>
      <c r="K69" s="24"/>
      <c r="L69" s="24"/>
      <c r="M69" s="24"/>
      <c r="N69" s="24"/>
      <c r="O69" s="24"/>
    </row>
    <row r="70" spans="10:15" ht="12.75">
      <c r="J70" s="24"/>
      <c r="K70" s="24"/>
      <c r="L70" s="24"/>
      <c r="M70" s="24"/>
      <c r="N70" s="24"/>
      <c r="O70" s="24"/>
    </row>
    <row r="71" spans="10:15" ht="12.75">
      <c r="J71" s="24"/>
      <c r="K71" s="24"/>
      <c r="L71" s="24"/>
      <c r="M71" s="24"/>
      <c r="N71" s="24"/>
      <c r="O71" s="24"/>
    </row>
    <row r="72" spans="10:15" ht="12.75">
      <c r="J72" s="24"/>
      <c r="K72" s="24"/>
      <c r="L72" s="24"/>
      <c r="M72" s="24"/>
      <c r="N72" s="24"/>
      <c r="O72" s="24"/>
    </row>
    <row r="73" spans="10:15" ht="12.75">
      <c r="J73" s="24"/>
      <c r="K73" s="24"/>
      <c r="L73" s="24"/>
      <c r="O73" s="24"/>
    </row>
    <row r="74" spans="10:15" ht="12.75">
      <c r="J74" s="24"/>
      <c r="K74" s="24"/>
      <c r="L74" s="24"/>
      <c r="O74" s="24"/>
    </row>
    <row r="75" spans="10:12" ht="12.75">
      <c r="J75" s="24"/>
      <c r="K75" s="24"/>
      <c r="L75" s="24"/>
    </row>
    <row r="76" spans="10:12" ht="12.75">
      <c r="J76" s="24"/>
      <c r="K76" s="24"/>
      <c r="L76" s="24"/>
    </row>
    <row r="77" spans="10:12" ht="12.75">
      <c r="J77" s="24"/>
      <c r="K77" s="24"/>
      <c r="L77" s="24"/>
    </row>
    <row r="78" spans="10:12" ht="12.75">
      <c r="J78" s="24"/>
      <c r="K78" s="24"/>
      <c r="L78" s="24"/>
    </row>
    <row r="79" spans="10:11" ht="12.75">
      <c r="J79" s="24"/>
      <c r="K79" s="24"/>
    </row>
    <row r="80" spans="10:11" ht="12.75">
      <c r="J80" s="24"/>
      <c r="K80" s="24"/>
    </row>
    <row r="81" spans="10:11" ht="12.75">
      <c r="J81" s="24"/>
      <c r="K81" s="24"/>
    </row>
    <row r="82" spans="10:11" ht="12.75">
      <c r="J82" s="24"/>
      <c r="K82" s="24"/>
    </row>
    <row r="83" spans="10:11" ht="12.75">
      <c r="J83" s="24"/>
      <c r="K83" s="24"/>
    </row>
    <row r="84" spans="10:11" ht="12.75">
      <c r="J84" s="24"/>
      <c r="K84" s="24"/>
    </row>
    <row r="85" spans="10:11" ht="12.75">
      <c r="J85" s="24"/>
      <c r="K85" s="24"/>
    </row>
    <row r="86" spans="10:11" ht="12.75">
      <c r="J86" s="24"/>
      <c r="K86" s="24"/>
    </row>
  </sheetData>
  <sheetProtection password="CF48" sheet="1" objects="1" scenarios="1"/>
  <protectedRanges>
    <protectedRange sqref="M50:M55" name="Range3"/>
    <protectedRange sqref="M7:M18" name="Range1"/>
    <protectedRange sqref="AA8:AA19" name="Range2"/>
  </protectedRanges>
  <mergeCells count="14">
    <mergeCell ref="AA5:AD5"/>
    <mergeCell ref="AA6:AD6"/>
    <mergeCell ref="M46:O46"/>
    <mergeCell ref="M47:O47"/>
    <mergeCell ref="M48:O48"/>
    <mergeCell ref="V12:W12"/>
    <mergeCell ref="M35:P35"/>
    <mergeCell ref="M36:P36"/>
    <mergeCell ref="M37:P37"/>
    <mergeCell ref="M45:O45"/>
    <mergeCell ref="E13:F13"/>
    <mergeCell ref="M4:P4"/>
    <mergeCell ref="M5:P5"/>
    <mergeCell ref="M34:P34"/>
  </mergeCells>
  <printOptions/>
  <pageMargins left="1.15" right="0.75" top="0.49" bottom="0.5" header="0.44" footer="0.5"/>
  <pageSetup fitToHeight="1" fitToWidth="1" horizontalDpi="300" verticalDpi="300" orientation="portrait" scale="9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workbookViewId="0" topLeftCell="A4">
      <selection activeCell="C13" sqref="C13"/>
    </sheetView>
  </sheetViews>
  <sheetFormatPr defaultColWidth="9.140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6" ht="16.5" thickBot="1">
      <c r="B1" s="74" t="s">
        <v>28</v>
      </c>
      <c r="C1" s="30"/>
      <c r="D1" s="30"/>
      <c r="E1" s="30"/>
      <c r="F1" s="30"/>
      <c r="G1" s="29"/>
      <c r="J1" s="28"/>
      <c r="K1" s="24"/>
      <c r="L1" s="24"/>
      <c r="M1" s="24"/>
      <c r="N1" s="24"/>
      <c r="O1" s="24"/>
      <c r="P1" s="24"/>
    </row>
    <row r="2" spans="10:16" ht="12.75">
      <c r="J2" s="24"/>
      <c r="K2" s="24"/>
      <c r="L2" s="24"/>
      <c r="M2" s="24"/>
      <c r="N2" s="24"/>
      <c r="O2" s="24"/>
      <c r="P2" s="24"/>
    </row>
    <row r="3" spans="2:18" ht="28.5" thickBot="1">
      <c r="B3" s="69" t="s">
        <v>9</v>
      </c>
      <c r="C3" s="10"/>
      <c r="D3" s="10"/>
      <c r="E3" s="10"/>
      <c r="F3" s="10"/>
      <c r="J3" s="24"/>
      <c r="K3" s="24"/>
      <c r="L3" s="24"/>
      <c r="M3" s="24"/>
      <c r="N3" s="24"/>
      <c r="O3" s="24"/>
      <c r="P3" s="24"/>
      <c r="R3" s="69" t="s">
        <v>64</v>
      </c>
    </row>
    <row r="4" spans="2:16" ht="21" thickBot="1">
      <c r="B4" s="6"/>
      <c r="J4" s="48" t="s">
        <v>37</v>
      </c>
      <c r="K4" s="49"/>
      <c r="L4" s="24"/>
      <c r="M4" s="159" t="s">
        <v>34</v>
      </c>
      <c r="N4" s="160"/>
      <c r="O4" s="160"/>
      <c r="P4" s="161"/>
    </row>
    <row r="5" spans="2:30" ht="15.75" thickBot="1">
      <c r="B5" s="2" t="s">
        <v>12</v>
      </c>
      <c r="C5" s="132" t="s">
        <v>11</v>
      </c>
      <c r="D5" s="3" t="s">
        <v>86</v>
      </c>
      <c r="E5" s="3" t="s">
        <v>87</v>
      </c>
      <c r="F5" s="3" t="s">
        <v>13</v>
      </c>
      <c r="G5" s="7" t="s">
        <v>10</v>
      </c>
      <c r="H5" s="4" t="s">
        <v>88</v>
      </c>
      <c r="J5" s="50" t="s">
        <v>38</v>
      </c>
      <c r="K5" s="51"/>
      <c r="L5" s="24"/>
      <c r="M5" s="162" t="s">
        <v>70</v>
      </c>
      <c r="N5" s="163"/>
      <c r="O5" s="163"/>
      <c r="P5" s="164"/>
      <c r="S5" s="2" t="s">
        <v>12</v>
      </c>
      <c r="T5" s="8" t="s">
        <v>11</v>
      </c>
      <c r="U5" s="3" t="s">
        <v>86</v>
      </c>
      <c r="V5" s="3" t="s">
        <v>87</v>
      </c>
      <c r="W5" s="3" t="s">
        <v>13</v>
      </c>
      <c r="X5" s="7" t="s">
        <v>10</v>
      </c>
      <c r="Y5" s="4" t="s">
        <v>88</v>
      </c>
      <c r="AA5" s="159" t="s">
        <v>34</v>
      </c>
      <c r="AB5" s="160"/>
      <c r="AC5" s="160"/>
      <c r="AD5" s="161"/>
    </row>
    <row r="6" spans="2:30" ht="15.75" thickBot="1">
      <c r="B6" s="18">
        <v>1</v>
      </c>
      <c r="C6" s="116"/>
      <c r="D6" s="65"/>
      <c r="E6" s="19"/>
      <c r="F6" s="19"/>
      <c r="G6" s="20"/>
      <c r="H6" s="21"/>
      <c r="J6" s="52" t="s">
        <v>39</v>
      </c>
      <c r="K6" s="53"/>
      <c r="L6" s="24"/>
      <c r="M6" s="25" t="s">
        <v>55</v>
      </c>
      <c r="N6" s="25" t="s">
        <v>22</v>
      </c>
      <c r="O6" s="25" t="s">
        <v>23</v>
      </c>
      <c r="P6" s="25" t="s">
        <v>89</v>
      </c>
      <c r="Q6" s="24"/>
      <c r="S6" s="18">
        <v>1</v>
      </c>
      <c r="T6" s="77">
        <f>M50</f>
        <v>0</v>
      </c>
      <c r="U6" s="107">
        <f>O50</f>
        <v>136.64575733054576</v>
      </c>
      <c r="V6" s="19">
        <f aca="true" t="shared" si="0" ref="V6:V11">LOG10(U6)</f>
        <v>2.135596151970598</v>
      </c>
      <c r="W6" s="19" t="e">
        <f aca="true" t="shared" si="1" ref="W6:W11">Y$13*T6+Y$14</f>
        <v>#DIV/0!</v>
      </c>
      <c r="X6" s="20" t="e">
        <f aca="true" t="shared" si="2" ref="X6:X11">((ABS(W6-V6))/W6)*10</f>
        <v>#DIV/0!</v>
      </c>
      <c r="Y6" s="21" t="e">
        <f aca="true" t="shared" si="3" ref="Y6:Y11">10^W6</f>
        <v>#DIV/0!</v>
      </c>
      <c r="AA6" s="162" t="s">
        <v>65</v>
      </c>
      <c r="AB6" s="194"/>
      <c r="AC6" s="194"/>
      <c r="AD6" s="195"/>
    </row>
    <row r="7" spans="2:30" ht="15">
      <c r="B7" s="18">
        <v>2</v>
      </c>
      <c r="C7" s="116">
        <v>125.89010445815696</v>
      </c>
      <c r="D7" s="65">
        <v>12901</v>
      </c>
      <c r="E7" s="19"/>
      <c r="F7" s="19"/>
      <c r="G7" s="20"/>
      <c r="H7" s="21"/>
      <c r="J7" s="52" t="s">
        <v>27</v>
      </c>
      <c r="K7" s="53"/>
      <c r="L7" s="24"/>
      <c r="M7" s="76"/>
      <c r="N7" s="116"/>
      <c r="O7" s="26">
        <f aca="true" t="shared" si="4" ref="O7:O18">H$13*N7+H$14</f>
        <v>2.1355961519705975</v>
      </c>
      <c r="P7" s="68">
        <f aca="true" t="shared" si="5" ref="P7:P18">10^O7</f>
        <v>136.64575733054576</v>
      </c>
      <c r="Q7" s="24"/>
      <c r="S7" s="18">
        <v>2</v>
      </c>
      <c r="T7" s="77">
        <f>M51</f>
        <v>0</v>
      </c>
      <c r="U7" s="107">
        <f>O51</f>
        <v>136.64575733054576</v>
      </c>
      <c r="V7" s="19">
        <f t="shared" si="0"/>
        <v>2.135596151970598</v>
      </c>
      <c r="W7" s="19" t="e">
        <f t="shared" si="1"/>
        <v>#DIV/0!</v>
      </c>
      <c r="X7" s="20" t="e">
        <f t="shared" si="2"/>
        <v>#DIV/0!</v>
      </c>
      <c r="Y7" s="21" t="e">
        <f t="shared" si="3"/>
        <v>#DIV/0!</v>
      </c>
      <c r="AA7" s="25" t="s">
        <v>55</v>
      </c>
      <c r="AB7" s="108" t="s">
        <v>22</v>
      </c>
      <c r="AC7" s="108" t="s">
        <v>23</v>
      </c>
      <c r="AD7" s="108" t="s">
        <v>89</v>
      </c>
    </row>
    <row r="8" spans="2:30" ht="13.5" thickBot="1">
      <c r="B8" s="18">
        <v>3</v>
      </c>
      <c r="C8" s="116">
        <v>154.9299596511082</v>
      </c>
      <c r="D8" s="65">
        <v>36837</v>
      </c>
      <c r="E8" s="19">
        <f>LOG10(D8)</f>
        <v>4.566284254084595</v>
      </c>
      <c r="F8" s="19">
        <f>H$13*C8+H$14</f>
        <v>4.5663026456199916</v>
      </c>
      <c r="G8" s="20">
        <f>((ABS(F8-E8))/F8)*10</f>
        <v>4.0276645733251306E-05</v>
      </c>
      <c r="H8" s="21">
        <f>10^F8</f>
        <v>36838.56000907918</v>
      </c>
      <c r="J8" s="54" t="s">
        <v>20</v>
      </c>
      <c r="K8" s="55" t="s">
        <v>21</v>
      </c>
      <c r="L8" s="24"/>
      <c r="M8" s="76"/>
      <c r="N8" s="116"/>
      <c r="O8" s="26">
        <f t="shared" si="4"/>
        <v>2.1355961519705975</v>
      </c>
      <c r="P8" s="68">
        <f t="shared" si="5"/>
        <v>136.64575733054576</v>
      </c>
      <c r="Q8" s="24"/>
      <c r="S8" s="18">
        <v>3</v>
      </c>
      <c r="T8" s="77">
        <f>M52</f>
        <v>0</v>
      </c>
      <c r="U8" s="107">
        <f>O52</f>
        <v>136.64575733054576</v>
      </c>
      <c r="V8" s="19">
        <f t="shared" si="0"/>
        <v>2.135596151970598</v>
      </c>
      <c r="W8" s="19" t="e">
        <f t="shared" si="1"/>
        <v>#DIV/0!</v>
      </c>
      <c r="X8" s="20" t="e">
        <f t="shared" si="2"/>
        <v>#DIV/0!</v>
      </c>
      <c r="Y8" s="21" t="e">
        <f t="shared" si="3"/>
        <v>#DIV/0!</v>
      </c>
      <c r="AA8" s="109"/>
      <c r="AB8" s="56"/>
      <c r="AC8" s="110" t="e">
        <f aca="true" t="shared" si="6" ref="AC8:AC19">Y$13*AB8+Y$14</f>
        <v>#DIV/0!</v>
      </c>
      <c r="AD8" s="68" t="e">
        <f aca="true" t="shared" si="7" ref="AD8:AD19">10^AC8</f>
        <v>#DIV/0!</v>
      </c>
    </row>
    <row r="9" spans="2:30" ht="12.75">
      <c r="B9" s="18">
        <v>4</v>
      </c>
      <c r="C9" s="116">
        <v>175.20170156540715</v>
      </c>
      <c r="D9" s="65">
        <v>76621</v>
      </c>
      <c r="E9" s="19">
        <f>LOG10(D9)</f>
        <v>4.884347815770889</v>
      </c>
      <c r="F9" s="19">
        <f>H$13*C9+H$14</f>
        <v>4.8843473596290465</v>
      </c>
      <c r="G9" s="20">
        <f>((ABS(F9-E9))/F9)*10</f>
        <v>9.338849367879201E-07</v>
      </c>
      <c r="H9" s="21">
        <f>10^F9</f>
        <v>76620.91952459182</v>
      </c>
      <c r="J9" s="56">
        <v>350</v>
      </c>
      <c r="K9" s="57">
        <f aca="true" t="shared" si="8" ref="K9:K16">J9/4</f>
        <v>87.5</v>
      </c>
      <c r="L9" s="24"/>
      <c r="M9" s="76"/>
      <c r="N9" s="116"/>
      <c r="O9" s="26">
        <f t="shared" si="4"/>
        <v>2.1355961519705975</v>
      </c>
      <c r="P9" s="68">
        <f t="shared" si="5"/>
        <v>136.64575733054576</v>
      </c>
      <c r="Q9" s="24"/>
      <c r="S9" s="18">
        <v>4</v>
      </c>
      <c r="T9" s="77">
        <f>M53</f>
        <v>0</v>
      </c>
      <c r="U9" s="107">
        <f>O53</f>
        <v>136.64575733054576</v>
      </c>
      <c r="V9" s="19">
        <f t="shared" si="0"/>
        <v>2.135596151970598</v>
      </c>
      <c r="W9" s="19" t="e">
        <f t="shared" si="1"/>
        <v>#DIV/0!</v>
      </c>
      <c r="X9" s="20" t="e">
        <f t="shared" si="2"/>
        <v>#DIV/0!</v>
      </c>
      <c r="Y9" s="21" t="e">
        <f t="shared" si="3"/>
        <v>#DIV/0!</v>
      </c>
      <c r="AA9" s="109"/>
      <c r="AB9" s="56"/>
      <c r="AC9" s="110" t="e">
        <f t="shared" si="6"/>
        <v>#DIV/0!</v>
      </c>
      <c r="AD9" s="68" t="e">
        <f t="shared" si="7"/>
        <v>#DIV/0!</v>
      </c>
    </row>
    <row r="10" spans="2:30" ht="12.75">
      <c r="B10" s="18">
        <v>5</v>
      </c>
      <c r="C10" s="116">
        <v>209.19767473325246</v>
      </c>
      <c r="D10" s="65">
        <v>261671</v>
      </c>
      <c r="E10" s="19">
        <f>LOG10(D10)</f>
        <v>5.417755594103955</v>
      </c>
      <c r="F10" s="19">
        <f>H$13*C10+H$14</f>
        <v>5.417712455205775</v>
      </c>
      <c r="G10" s="20">
        <f>((ABS(F10-E10))/F10)*10</f>
        <v>7.962566957279285E-05</v>
      </c>
      <c r="H10" s="21">
        <f>10^F10</f>
        <v>261645.00925298303</v>
      </c>
      <c r="J10" s="56">
        <v>454</v>
      </c>
      <c r="K10" s="57">
        <f t="shared" si="8"/>
        <v>113.5</v>
      </c>
      <c r="L10" s="24"/>
      <c r="M10" s="76"/>
      <c r="N10" s="116"/>
      <c r="O10" s="26">
        <f t="shared" si="4"/>
        <v>2.1355961519705975</v>
      </c>
      <c r="P10" s="68">
        <f t="shared" si="5"/>
        <v>136.64575733054576</v>
      </c>
      <c r="Q10" s="24"/>
      <c r="S10" s="18">
        <v>5</v>
      </c>
      <c r="T10" s="77">
        <f>M52</f>
        <v>0</v>
      </c>
      <c r="U10" s="107">
        <f>O52</f>
        <v>136.64575733054576</v>
      </c>
      <c r="V10" s="19">
        <f t="shared" si="0"/>
        <v>2.135596151970598</v>
      </c>
      <c r="W10" s="19" t="e">
        <f t="shared" si="1"/>
        <v>#DIV/0!</v>
      </c>
      <c r="X10" s="20" t="e">
        <f t="shared" si="2"/>
        <v>#DIV/0!</v>
      </c>
      <c r="Y10" s="21" t="e">
        <f t="shared" si="3"/>
        <v>#DIV/0!</v>
      </c>
      <c r="AA10" s="109"/>
      <c r="AB10" s="56"/>
      <c r="AC10" s="110" t="e">
        <f t="shared" si="6"/>
        <v>#DIV/0!</v>
      </c>
      <c r="AD10" s="68" t="e">
        <f t="shared" si="7"/>
        <v>#DIV/0!</v>
      </c>
    </row>
    <row r="11" spans="2:30" ht="13.5" thickBot="1">
      <c r="B11" s="143">
        <v>6</v>
      </c>
      <c r="C11" s="149">
        <v>248.18271398137378</v>
      </c>
      <c r="D11" s="124">
        <v>1069858</v>
      </c>
      <c r="E11" s="144">
        <f>LOG10(D11)</f>
        <v>6.0293261385180115</v>
      </c>
      <c r="F11" s="144">
        <f>H$13*C11+H$14</f>
        <v>6.029351342022636</v>
      </c>
      <c r="G11" s="145">
        <f>((ABS(F11-E11))/F11)*10</f>
        <v>4.180135340428536E-05</v>
      </c>
      <c r="H11" s="146">
        <f>10^F11</f>
        <v>1069920.0890999043</v>
      </c>
      <c r="J11" s="56">
        <v>540</v>
      </c>
      <c r="K11" s="57">
        <f t="shared" si="8"/>
        <v>135</v>
      </c>
      <c r="L11" s="24"/>
      <c r="M11" s="76"/>
      <c r="N11" s="116"/>
      <c r="O11" s="26">
        <f t="shared" si="4"/>
        <v>2.1355961519705975</v>
      </c>
      <c r="P11" s="68">
        <f t="shared" si="5"/>
        <v>136.64575733054576</v>
      </c>
      <c r="Q11" s="24"/>
      <c r="S11" s="143">
        <v>6</v>
      </c>
      <c r="T11" s="153">
        <f>M53</f>
        <v>0</v>
      </c>
      <c r="U11" s="154">
        <f>O53</f>
        <v>136.64575733054576</v>
      </c>
      <c r="V11" s="144">
        <f t="shared" si="0"/>
        <v>2.135596151970598</v>
      </c>
      <c r="W11" s="144" t="e">
        <f t="shared" si="1"/>
        <v>#DIV/0!</v>
      </c>
      <c r="X11" s="145" t="e">
        <f t="shared" si="2"/>
        <v>#DIV/0!</v>
      </c>
      <c r="Y11" s="146" t="e">
        <f t="shared" si="3"/>
        <v>#DIV/0!</v>
      </c>
      <c r="AA11" s="109"/>
      <c r="AB11" s="56"/>
      <c r="AC11" s="110" t="e">
        <f t="shared" si="6"/>
        <v>#DIV/0!</v>
      </c>
      <c r="AD11" s="68" t="e">
        <f t="shared" si="7"/>
        <v>#DIV/0!</v>
      </c>
    </row>
    <row r="12" spans="5:30" ht="13.5" thickBot="1">
      <c r="E12" s="181" t="s">
        <v>54</v>
      </c>
      <c r="F12" s="182"/>
      <c r="G12" s="147">
        <f>AVERAGE(G8:G11)</f>
        <v>4.065938841177936E-05</v>
      </c>
      <c r="J12" s="56">
        <v>680</v>
      </c>
      <c r="K12" s="57">
        <f t="shared" si="8"/>
        <v>170</v>
      </c>
      <c r="L12" s="24"/>
      <c r="M12" s="76"/>
      <c r="N12" s="116"/>
      <c r="O12" s="26">
        <f t="shared" si="4"/>
        <v>2.1355961519705975</v>
      </c>
      <c r="P12" s="68">
        <f t="shared" si="5"/>
        <v>136.64575733054576</v>
      </c>
      <c r="Q12" s="24"/>
      <c r="V12" s="181" t="s">
        <v>54</v>
      </c>
      <c r="W12" s="182"/>
      <c r="X12" s="147" t="e">
        <f>AVERAGE(X6:X11)</f>
        <v>#DIV/0!</v>
      </c>
      <c r="AA12" s="109"/>
      <c r="AB12" s="56"/>
      <c r="AC12" s="110" t="e">
        <f t="shared" si="6"/>
        <v>#DIV/0!</v>
      </c>
      <c r="AD12" s="68" t="e">
        <f t="shared" si="7"/>
        <v>#DIV/0!</v>
      </c>
    </row>
    <row r="13" spans="7:30" ht="12.75">
      <c r="G13" s="78" t="s">
        <v>30</v>
      </c>
      <c r="H13" s="79">
        <f>SLOPE(E8:E11,C8:C11)</f>
        <v>0.015689066847517297</v>
      </c>
      <c r="J13" s="56">
        <v>851</v>
      </c>
      <c r="K13" s="57">
        <f t="shared" si="8"/>
        <v>212.75</v>
      </c>
      <c r="L13" s="24"/>
      <c r="M13" s="76"/>
      <c r="N13" s="116"/>
      <c r="O13" s="26">
        <f t="shared" si="4"/>
        <v>2.1355961519705975</v>
      </c>
      <c r="P13" s="68">
        <f t="shared" si="5"/>
        <v>136.64575733054576</v>
      </c>
      <c r="Q13" s="24"/>
      <c r="X13" s="78" t="s">
        <v>30</v>
      </c>
      <c r="Y13" s="79" t="e">
        <f>SLOPE(V6:V11,T6:T11)</f>
        <v>#DIV/0!</v>
      </c>
      <c r="AA13" s="109"/>
      <c r="AB13" s="56"/>
      <c r="AC13" s="110" t="e">
        <f t="shared" si="6"/>
        <v>#DIV/0!</v>
      </c>
      <c r="AD13" s="68" t="e">
        <f t="shared" si="7"/>
        <v>#DIV/0!</v>
      </c>
    </row>
    <row r="14" spans="7:30" ht="12.75">
      <c r="G14" s="80" t="s">
        <v>31</v>
      </c>
      <c r="H14" s="81">
        <f>INTERCEPT(E8:E11,C8:C11)</f>
        <v>2.1355961519705975</v>
      </c>
      <c r="I14" s="23"/>
      <c r="J14" s="56"/>
      <c r="K14" s="57">
        <f t="shared" si="8"/>
        <v>0</v>
      </c>
      <c r="L14" s="24"/>
      <c r="M14" s="76"/>
      <c r="N14" s="56"/>
      <c r="O14" s="26">
        <f t="shared" si="4"/>
        <v>2.1355961519705975</v>
      </c>
      <c r="P14" s="68">
        <f t="shared" si="5"/>
        <v>136.64575733054576</v>
      </c>
      <c r="Q14" s="24"/>
      <c r="X14" s="80" t="s">
        <v>31</v>
      </c>
      <c r="Y14" s="81" t="e">
        <f>INTERCEPT(V6:V11,T6:T11)</f>
        <v>#DIV/0!</v>
      </c>
      <c r="AA14" s="109"/>
      <c r="AB14" s="56"/>
      <c r="AC14" s="110" t="e">
        <f t="shared" si="6"/>
        <v>#DIV/0!</v>
      </c>
      <c r="AD14" s="68" t="e">
        <f t="shared" si="7"/>
        <v>#DIV/0!</v>
      </c>
    </row>
    <row r="15" spans="7:30" ht="13.5" thickBot="1">
      <c r="G15" s="82" t="s">
        <v>32</v>
      </c>
      <c r="H15" s="83">
        <f>RSQ(E8:E11,C8:C11)</f>
        <v>0.9999999977029694</v>
      </c>
      <c r="I15" s="23"/>
      <c r="J15" s="56"/>
      <c r="K15" s="57">
        <f t="shared" si="8"/>
        <v>0</v>
      </c>
      <c r="L15" s="24"/>
      <c r="M15" s="76"/>
      <c r="N15" s="56"/>
      <c r="O15" s="26">
        <f t="shared" si="4"/>
        <v>2.1355961519705975</v>
      </c>
      <c r="P15" s="68">
        <f t="shared" si="5"/>
        <v>136.64575733054576</v>
      </c>
      <c r="Q15" s="24"/>
      <c r="X15" s="82" t="s">
        <v>32</v>
      </c>
      <c r="Y15" s="83" t="e">
        <f>RSQ(V6:V11,T6:T11)</f>
        <v>#DIV/0!</v>
      </c>
      <c r="AA15" s="109"/>
      <c r="AB15" s="56"/>
      <c r="AC15" s="110" t="e">
        <f t="shared" si="6"/>
        <v>#DIV/0!</v>
      </c>
      <c r="AD15" s="68" t="e">
        <f t="shared" si="7"/>
        <v>#DIV/0!</v>
      </c>
    </row>
    <row r="16" spans="9:30" ht="12.75">
      <c r="I16" s="23"/>
      <c r="J16" s="56"/>
      <c r="K16" s="57">
        <f t="shared" si="8"/>
        <v>0</v>
      </c>
      <c r="L16" s="24"/>
      <c r="M16" s="76"/>
      <c r="N16" s="56"/>
      <c r="O16" s="26">
        <f t="shared" si="4"/>
        <v>2.1355961519705975</v>
      </c>
      <c r="P16" s="68">
        <f t="shared" si="5"/>
        <v>136.64575733054576</v>
      </c>
      <c r="Q16" s="24"/>
      <c r="AA16" s="109"/>
      <c r="AB16" s="56"/>
      <c r="AC16" s="110" t="e">
        <f t="shared" si="6"/>
        <v>#DIV/0!</v>
      </c>
      <c r="AD16" s="68" t="e">
        <f t="shared" si="7"/>
        <v>#DIV/0!</v>
      </c>
    </row>
    <row r="17" spans="12:30" ht="12.75">
      <c r="L17" s="24"/>
      <c r="M17" s="76"/>
      <c r="N17" s="56"/>
      <c r="O17" s="26">
        <f t="shared" si="4"/>
        <v>2.1355961519705975</v>
      </c>
      <c r="P17" s="68">
        <f t="shared" si="5"/>
        <v>136.64575733054576</v>
      </c>
      <c r="Q17" s="24"/>
      <c r="AA17" s="109"/>
      <c r="AB17" s="56"/>
      <c r="AC17" s="110" t="e">
        <f t="shared" si="6"/>
        <v>#DIV/0!</v>
      </c>
      <c r="AD17" s="68" t="e">
        <f t="shared" si="7"/>
        <v>#DIV/0!</v>
      </c>
    </row>
    <row r="18" spans="12:30" ht="13.5" thickBot="1">
      <c r="L18" s="24"/>
      <c r="M18" s="76"/>
      <c r="N18" s="56"/>
      <c r="O18" s="26">
        <f t="shared" si="4"/>
        <v>2.1355961519705975</v>
      </c>
      <c r="P18" s="68">
        <f t="shared" si="5"/>
        <v>136.64575733054576</v>
      </c>
      <c r="Q18" s="24"/>
      <c r="AA18" s="109"/>
      <c r="AB18" s="56"/>
      <c r="AC18" s="110" t="e">
        <f t="shared" si="6"/>
        <v>#DIV/0!</v>
      </c>
      <c r="AD18" s="68" t="e">
        <f t="shared" si="7"/>
        <v>#DIV/0!</v>
      </c>
    </row>
    <row r="19" spans="10:30" ht="13.5" thickBot="1">
      <c r="J19" s="48" t="s">
        <v>40</v>
      </c>
      <c r="K19" s="49"/>
      <c r="L19" s="24"/>
      <c r="M19" s="24"/>
      <c r="N19" s="24"/>
      <c r="O19" s="24"/>
      <c r="P19" s="24"/>
      <c r="AA19" s="109"/>
      <c r="AB19" s="56"/>
      <c r="AC19" s="110" t="e">
        <f t="shared" si="6"/>
        <v>#DIV/0!</v>
      </c>
      <c r="AD19" s="68" t="e">
        <f t="shared" si="7"/>
        <v>#DIV/0!</v>
      </c>
    </row>
    <row r="20" spans="10:16" ht="15">
      <c r="J20" s="58" t="s">
        <v>33</v>
      </c>
      <c r="K20" s="59"/>
      <c r="L20" s="24"/>
      <c r="M20" s="70" t="s">
        <v>36</v>
      </c>
      <c r="N20" s="71"/>
      <c r="O20" s="24"/>
      <c r="P20" s="24"/>
    </row>
    <row r="21" spans="10:16" ht="15">
      <c r="J21" s="52" t="s">
        <v>39</v>
      </c>
      <c r="K21" s="53"/>
      <c r="L21" s="24"/>
      <c r="M21" s="44" t="s">
        <v>44</v>
      </c>
      <c r="N21" s="45"/>
      <c r="O21" s="24"/>
      <c r="P21" s="24"/>
    </row>
    <row r="22" spans="10:16" ht="15">
      <c r="J22" s="52" t="s">
        <v>27</v>
      </c>
      <c r="K22" s="53"/>
      <c r="L22" s="24"/>
      <c r="M22" s="44" t="s">
        <v>45</v>
      </c>
      <c r="N22" s="45"/>
      <c r="O22" s="24"/>
      <c r="P22" s="24"/>
    </row>
    <row r="23" spans="10:16" ht="13.5" thickBot="1">
      <c r="J23" s="54" t="s">
        <v>20</v>
      </c>
      <c r="K23" s="55" t="s">
        <v>21</v>
      </c>
      <c r="L23" s="24"/>
      <c r="M23" s="44" t="s">
        <v>46</v>
      </c>
      <c r="N23" s="45"/>
      <c r="O23" s="24"/>
      <c r="P23" s="24"/>
    </row>
    <row r="24" spans="10:16" ht="12.75">
      <c r="J24" s="60"/>
      <c r="K24" s="61" t="e">
        <f aca="true" t="shared" si="9" ref="K24:K31">LOG10(J24*10)*(64)</f>
        <v>#NUM!</v>
      </c>
      <c r="L24" s="24"/>
      <c r="M24" s="44" t="s">
        <v>47</v>
      </c>
      <c r="N24" s="45"/>
      <c r="O24" s="24"/>
      <c r="P24" s="24"/>
    </row>
    <row r="25" spans="10:16" ht="12.75">
      <c r="J25" s="56"/>
      <c r="K25" s="61" t="e">
        <f t="shared" si="9"/>
        <v>#NUM!</v>
      </c>
      <c r="L25" s="24"/>
      <c r="M25" s="44" t="s">
        <v>43</v>
      </c>
      <c r="N25" s="45"/>
      <c r="O25" s="24"/>
      <c r="P25" s="24"/>
    </row>
    <row r="26" spans="10:16" ht="12.75">
      <c r="J26" s="56"/>
      <c r="K26" s="61" t="e">
        <f t="shared" si="9"/>
        <v>#NUM!</v>
      </c>
      <c r="L26" s="24"/>
      <c r="M26" s="72" t="s">
        <v>48</v>
      </c>
      <c r="N26" s="45"/>
      <c r="O26" s="24"/>
      <c r="P26" s="24"/>
    </row>
    <row r="27" spans="10:16" ht="12.75">
      <c r="J27" s="56"/>
      <c r="K27" s="61" t="e">
        <f t="shared" si="9"/>
        <v>#NUM!</v>
      </c>
      <c r="L27" s="24"/>
      <c r="M27" s="46" t="s">
        <v>49</v>
      </c>
      <c r="N27" s="47"/>
      <c r="O27" s="24"/>
      <c r="P27" s="24"/>
    </row>
    <row r="28" spans="10:16" ht="12.75">
      <c r="J28" s="56"/>
      <c r="K28" s="61" t="e">
        <f t="shared" si="9"/>
        <v>#NUM!</v>
      </c>
      <c r="L28" s="24"/>
      <c r="O28" s="24"/>
      <c r="P28" s="24"/>
    </row>
    <row r="29" spans="10:16" ht="12.75">
      <c r="J29" s="56"/>
      <c r="K29" s="61" t="e">
        <f t="shared" si="9"/>
        <v>#NUM!</v>
      </c>
      <c r="L29" s="24"/>
      <c r="O29" s="24"/>
      <c r="P29" s="24"/>
    </row>
    <row r="30" spans="10:16" ht="12.75">
      <c r="J30" s="56"/>
      <c r="K30" s="61" t="e">
        <f t="shared" si="9"/>
        <v>#NUM!</v>
      </c>
      <c r="L30" s="24"/>
      <c r="O30" s="24"/>
      <c r="P30" s="24"/>
    </row>
    <row r="31" spans="10:16" ht="12.75">
      <c r="J31" s="56"/>
      <c r="K31" s="61" t="e">
        <f t="shared" si="9"/>
        <v>#NUM!</v>
      </c>
      <c r="L31" s="24"/>
      <c r="O31" s="24"/>
      <c r="P31" s="24"/>
    </row>
    <row r="32" spans="12:16" ht="12.75">
      <c r="L32" s="24"/>
      <c r="M32" s="24"/>
      <c r="N32" s="24"/>
      <c r="O32" s="24"/>
      <c r="P32" s="24"/>
    </row>
    <row r="33" spans="12:16" ht="13.5" thickBot="1">
      <c r="L33" s="24"/>
      <c r="M33" s="24"/>
      <c r="N33" s="24"/>
      <c r="O33" s="24"/>
      <c r="P33" s="24"/>
    </row>
    <row r="34" spans="10:16" ht="13.5" thickBot="1">
      <c r="J34" s="48" t="s">
        <v>41</v>
      </c>
      <c r="K34" s="49"/>
      <c r="L34" s="24"/>
      <c r="M34" s="177" t="s">
        <v>61</v>
      </c>
      <c r="N34" s="178"/>
      <c r="O34" s="178"/>
      <c r="P34" s="180"/>
    </row>
    <row r="35" spans="10:16" ht="15">
      <c r="J35" s="50" t="s">
        <v>42</v>
      </c>
      <c r="K35" s="62"/>
      <c r="L35" s="24"/>
      <c r="M35" s="159" t="s">
        <v>57</v>
      </c>
      <c r="N35" s="188"/>
      <c r="O35" s="188"/>
      <c r="P35" s="189"/>
    </row>
    <row r="36" spans="10:16" ht="15">
      <c r="J36" s="52" t="s">
        <v>39</v>
      </c>
      <c r="K36" s="53"/>
      <c r="L36" s="24"/>
      <c r="M36" s="190" t="s">
        <v>90</v>
      </c>
      <c r="N36" s="191"/>
      <c r="O36" s="191"/>
      <c r="P36" s="192"/>
    </row>
    <row r="37" spans="10:16" ht="15.75" thickBot="1">
      <c r="J37" s="52" t="s">
        <v>27</v>
      </c>
      <c r="K37" s="53"/>
      <c r="L37" s="24"/>
      <c r="M37" s="190" t="s">
        <v>59</v>
      </c>
      <c r="N37" s="193"/>
      <c r="O37" s="193"/>
      <c r="P37" s="192"/>
    </row>
    <row r="38" spans="10:16" ht="15" thickBot="1">
      <c r="J38" s="54" t="s">
        <v>50</v>
      </c>
      <c r="K38" s="55" t="s">
        <v>21</v>
      </c>
      <c r="L38" s="24"/>
      <c r="M38" s="94" t="s">
        <v>21</v>
      </c>
      <c r="N38" s="95" t="s">
        <v>50</v>
      </c>
      <c r="O38" s="95" t="s">
        <v>89</v>
      </c>
      <c r="P38" s="96" t="s">
        <v>91</v>
      </c>
    </row>
    <row r="39" spans="10:16" ht="12.75">
      <c r="J39" s="60"/>
      <c r="K39" s="61" t="e">
        <f aca="true" t="shared" si="10" ref="K39:K46">LOG10(J39)*(64)</f>
        <v>#NUM!</v>
      </c>
      <c r="L39" s="24"/>
      <c r="M39" s="60">
        <f>N7</f>
        <v>0</v>
      </c>
      <c r="N39" s="61">
        <f>10^(4*(M39/256))</f>
        <v>1</v>
      </c>
      <c r="O39" s="61">
        <f>P7</f>
        <v>136.64575733054576</v>
      </c>
      <c r="P39" s="114">
        <f>O39/N39</f>
        <v>136.64575733054576</v>
      </c>
    </row>
    <row r="40" spans="10:16" ht="12.75">
      <c r="J40" s="56"/>
      <c r="K40" s="61" t="e">
        <f t="shared" si="10"/>
        <v>#NUM!</v>
      </c>
      <c r="L40" s="24"/>
      <c r="M40" s="60">
        <f>N8</f>
        <v>0</v>
      </c>
      <c r="N40" s="61">
        <f>10^(4*(M40/256))</f>
        <v>1</v>
      </c>
      <c r="O40" s="61">
        <f>P8</f>
        <v>136.64575733054576</v>
      </c>
      <c r="P40" s="114">
        <f>O40/N40</f>
        <v>136.64575733054576</v>
      </c>
    </row>
    <row r="41" spans="10:16" ht="12.75">
      <c r="J41" s="56"/>
      <c r="K41" s="61" t="e">
        <f t="shared" si="10"/>
        <v>#NUM!</v>
      </c>
      <c r="L41" s="24"/>
      <c r="M41" s="60">
        <f>N9</f>
        <v>0</v>
      </c>
      <c r="N41" s="61">
        <f>10^(4*(M41/256))</f>
        <v>1</v>
      </c>
      <c r="O41" s="61">
        <f>P9</f>
        <v>136.64575733054576</v>
      </c>
      <c r="P41" s="114">
        <f>O41/N41</f>
        <v>136.64575733054576</v>
      </c>
    </row>
    <row r="42" spans="10:16" ht="12.75">
      <c r="J42" s="56"/>
      <c r="K42" s="61" t="e">
        <f t="shared" si="10"/>
        <v>#NUM!</v>
      </c>
      <c r="L42" s="24"/>
      <c r="M42" s="60">
        <f>N10</f>
        <v>0</v>
      </c>
      <c r="N42" s="61">
        <f>10^(4*(M42/256))</f>
        <v>1</v>
      </c>
      <c r="O42" s="61">
        <f>P10</f>
        <v>136.64575733054576</v>
      </c>
      <c r="P42" s="114">
        <f>O42/N42</f>
        <v>136.64575733054576</v>
      </c>
    </row>
    <row r="43" spans="10:16" ht="12.75">
      <c r="J43" s="56"/>
      <c r="K43" s="61" t="e">
        <f t="shared" si="10"/>
        <v>#NUM!</v>
      </c>
      <c r="L43" s="24"/>
      <c r="M43" s="60">
        <f>N11</f>
        <v>0</v>
      </c>
      <c r="N43" s="61">
        <f>10^(4*(M43/256))</f>
        <v>1</v>
      </c>
      <c r="O43" s="61">
        <f>P11</f>
        <v>136.64575733054576</v>
      </c>
      <c r="P43" s="114">
        <f>O43/N43</f>
        <v>136.64575733054576</v>
      </c>
    </row>
    <row r="44" spans="1:12" ht="13.5" thickBot="1">
      <c r="A44" s="10"/>
      <c r="B44" s="10"/>
      <c r="C44" s="10"/>
      <c r="D44" s="10"/>
      <c r="E44" s="142"/>
      <c r="F44" s="22"/>
      <c r="G44" s="142"/>
      <c r="H44" s="22"/>
      <c r="J44" s="56"/>
      <c r="K44" s="61" t="e">
        <f t="shared" si="10"/>
        <v>#NUM!</v>
      </c>
      <c r="L44" s="24"/>
    </row>
    <row r="45" spans="1:15" ht="13.5" thickBot="1">
      <c r="A45" s="10"/>
      <c r="B45" s="22"/>
      <c r="C45" s="22"/>
      <c r="D45" s="22"/>
      <c r="E45" s="139"/>
      <c r="F45" s="22"/>
      <c r="G45" s="139"/>
      <c r="H45" s="22"/>
      <c r="J45" s="56"/>
      <c r="K45" s="61" t="e">
        <f t="shared" si="10"/>
        <v>#NUM!</v>
      </c>
      <c r="L45" s="24"/>
      <c r="M45" s="177" t="s">
        <v>85</v>
      </c>
      <c r="N45" s="178"/>
      <c r="O45" s="179"/>
    </row>
    <row r="46" spans="1:15" ht="15">
      <c r="A46" s="120" t="s">
        <v>84</v>
      </c>
      <c r="B46" s="14"/>
      <c r="C46" s="14"/>
      <c r="D46" s="14"/>
      <c r="E46" s="11" t="s">
        <v>3</v>
      </c>
      <c r="F46" s="14"/>
      <c r="G46" s="11" t="s">
        <v>7</v>
      </c>
      <c r="H46" s="13"/>
      <c r="J46" s="56"/>
      <c r="K46" s="61" t="e">
        <f t="shared" si="10"/>
        <v>#NUM!</v>
      </c>
      <c r="M46" s="159" t="s">
        <v>92</v>
      </c>
      <c r="N46" s="188"/>
      <c r="O46" s="196"/>
    </row>
    <row r="47" spans="1:15" ht="15">
      <c r="A47" s="120"/>
      <c r="B47" s="14"/>
      <c r="C47" s="14"/>
      <c r="D47" s="14"/>
      <c r="E47" s="14"/>
      <c r="F47" s="14"/>
      <c r="G47" s="14"/>
      <c r="H47" s="13"/>
      <c r="J47" s="24"/>
      <c r="K47" s="24"/>
      <c r="M47" s="190" t="s">
        <v>83</v>
      </c>
      <c r="N47" s="191"/>
      <c r="O47" s="197"/>
    </row>
    <row r="48" spans="1:15" ht="15.75" thickBot="1">
      <c r="A48" s="119" t="s">
        <v>5</v>
      </c>
      <c r="B48" s="15"/>
      <c r="C48" s="15"/>
      <c r="D48" s="118" t="s">
        <v>6</v>
      </c>
      <c r="E48" s="14"/>
      <c r="F48" s="14"/>
      <c r="G48" s="118" t="s">
        <v>4</v>
      </c>
      <c r="H48" s="13"/>
      <c r="I48" s="22"/>
      <c r="J48" s="24"/>
      <c r="K48" s="24"/>
      <c r="M48" s="185"/>
      <c r="N48" s="186"/>
      <c r="O48" s="187"/>
    </row>
    <row r="49" spans="1:15" ht="15" thickBot="1">
      <c r="A49" s="40"/>
      <c r="B49" s="5"/>
      <c r="C49" s="5"/>
      <c r="D49" s="5"/>
      <c r="E49" s="5"/>
      <c r="F49" s="5"/>
      <c r="G49" s="5"/>
      <c r="H49" s="128"/>
      <c r="I49" s="10"/>
      <c r="J49" s="48" t="s">
        <v>56</v>
      </c>
      <c r="K49" s="49"/>
      <c r="M49" s="101" t="s">
        <v>21</v>
      </c>
      <c r="N49" s="94" t="s">
        <v>50</v>
      </c>
      <c r="O49" s="102" t="s">
        <v>71</v>
      </c>
    </row>
    <row r="50" spans="1:15" ht="15">
      <c r="A50" s="117" t="s">
        <v>8</v>
      </c>
      <c r="B50" s="5"/>
      <c r="C50" s="5"/>
      <c r="D50" s="5"/>
      <c r="E50" s="5"/>
      <c r="F50" s="5"/>
      <c r="G50" s="5"/>
      <c r="H50" s="128"/>
      <c r="I50" s="22"/>
      <c r="J50" s="50" t="s">
        <v>81</v>
      </c>
      <c r="K50" s="62"/>
      <c r="M50" s="106"/>
      <c r="N50" s="98">
        <f aca="true" t="shared" si="11" ref="N50:N55">10^(4*(M50/256))</f>
        <v>1</v>
      </c>
      <c r="O50" s="105">
        <f>P39*N50</f>
        <v>136.64575733054576</v>
      </c>
    </row>
    <row r="51" spans="1:15" ht="15">
      <c r="A51" s="127"/>
      <c r="B51" s="125"/>
      <c r="C51" s="125"/>
      <c r="D51" s="125"/>
      <c r="E51" s="125"/>
      <c r="F51" s="125"/>
      <c r="G51" s="125"/>
      <c r="H51" s="126"/>
      <c r="I51" s="10"/>
      <c r="J51" s="52" t="s">
        <v>39</v>
      </c>
      <c r="K51" s="53"/>
      <c r="M51" s="106"/>
      <c r="N51" s="98">
        <f t="shared" si="11"/>
        <v>1</v>
      </c>
      <c r="O51" s="105">
        <f>P39*N51</f>
        <v>136.64575733054576</v>
      </c>
    </row>
    <row r="52" spans="1:15" ht="15">
      <c r="A52" s="138"/>
      <c r="I52" s="22"/>
      <c r="J52" s="52" t="s">
        <v>27</v>
      </c>
      <c r="K52" s="53"/>
      <c r="M52" s="106"/>
      <c r="N52" s="98">
        <f t="shared" si="11"/>
        <v>1</v>
      </c>
      <c r="O52" s="105">
        <f>P39*N52</f>
        <v>136.64575733054576</v>
      </c>
    </row>
    <row r="53" spans="1:15" ht="15" thickBot="1">
      <c r="A53" s="10"/>
      <c r="I53" s="22"/>
      <c r="J53" s="54" t="s">
        <v>82</v>
      </c>
      <c r="K53" s="55" t="s">
        <v>21</v>
      </c>
      <c r="M53" s="106"/>
      <c r="N53" s="98">
        <f t="shared" si="11"/>
        <v>1</v>
      </c>
      <c r="O53" s="105">
        <f>P39*N53</f>
        <v>136.64575733054576</v>
      </c>
    </row>
    <row r="54" spans="1:15" ht="12.75">
      <c r="A54" s="10"/>
      <c r="J54" s="60"/>
      <c r="K54" s="61" t="e">
        <f>LOG10(J54)*(256/LOG10(262144))</f>
        <v>#NUM!</v>
      </c>
      <c r="M54" s="106"/>
      <c r="N54" s="98">
        <f t="shared" si="11"/>
        <v>1</v>
      </c>
      <c r="O54" s="105">
        <f>P37*N54</f>
        <v>0</v>
      </c>
    </row>
    <row r="55" spans="10:15" ht="12.75">
      <c r="J55" s="56"/>
      <c r="K55" s="61" t="e">
        <f aca="true" t="shared" si="12" ref="K55:K61">LOG10(J55)*(256/LOG10(262144))</f>
        <v>#NUM!</v>
      </c>
      <c r="M55" s="103"/>
      <c r="N55" s="98">
        <f t="shared" si="11"/>
        <v>1</v>
      </c>
      <c r="O55" s="104">
        <f>P37*N55</f>
        <v>0</v>
      </c>
    </row>
    <row r="56" spans="10:11" ht="12.75">
      <c r="J56" s="56"/>
      <c r="K56" s="61" t="e">
        <f t="shared" si="12"/>
        <v>#NUM!</v>
      </c>
    </row>
    <row r="57" spans="10:11" ht="12.75">
      <c r="J57" s="56"/>
      <c r="K57" s="61" t="e">
        <f t="shared" si="12"/>
        <v>#NUM!</v>
      </c>
    </row>
    <row r="58" spans="10:11" ht="12.75">
      <c r="J58" s="56"/>
      <c r="K58" s="61" t="e">
        <f t="shared" si="12"/>
        <v>#NUM!</v>
      </c>
    </row>
    <row r="59" spans="10:11" ht="12.75">
      <c r="J59" s="56"/>
      <c r="K59" s="61" t="e">
        <f t="shared" si="12"/>
        <v>#NUM!</v>
      </c>
    </row>
    <row r="60" spans="10:11" ht="12.75">
      <c r="J60" s="56"/>
      <c r="K60" s="61" t="e">
        <f t="shared" si="12"/>
        <v>#NUM!</v>
      </c>
    </row>
    <row r="61" spans="10:11" ht="12.75">
      <c r="J61" s="56"/>
      <c r="K61" s="61" t="e">
        <f t="shared" si="12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5:AD5"/>
    <mergeCell ref="AA6:AD6"/>
    <mergeCell ref="M46:O46"/>
    <mergeCell ref="M47:O47"/>
    <mergeCell ref="M48:O48"/>
    <mergeCell ref="V12:W12"/>
    <mergeCell ref="M35:P35"/>
    <mergeCell ref="M36:P36"/>
    <mergeCell ref="M37:P37"/>
    <mergeCell ref="M45:O45"/>
    <mergeCell ref="E12:F12"/>
    <mergeCell ref="M4:P4"/>
    <mergeCell ref="M5:P5"/>
    <mergeCell ref="M34:P34"/>
  </mergeCells>
  <printOptions/>
  <pageMargins left="1.15" right="0.75" top="0.49" bottom="0.5" header="0.44" footer="0.5"/>
  <pageSetup fitToHeight="1" fitToWidth="1"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workbookViewId="0" topLeftCell="A1">
      <selection activeCell="D7" sqref="D7"/>
    </sheetView>
  </sheetViews>
  <sheetFormatPr defaultColWidth="9.140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6" ht="16.5" thickBot="1">
      <c r="B1" s="73" t="s">
        <v>29</v>
      </c>
      <c r="C1" s="30"/>
      <c r="D1" s="30"/>
      <c r="E1" s="30"/>
      <c r="F1" s="30"/>
      <c r="G1" s="29"/>
      <c r="J1" s="24"/>
      <c r="K1" s="24"/>
      <c r="L1" s="24"/>
      <c r="M1" s="24"/>
      <c r="N1" s="24"/>
      <c r="O1" s="24"/>
      <c r="P1" s="24"/>
    </row>
    <row r="2" spans="10:16" ht="12.75">
      <c r="J2" s="24"/>
      <c r="K2" s="24"/>
      <c r="L2" s="24"/>
      <c r="M2" s="24"/>
      <c r="N2" s="24"/>
      <c r="O2" s="24"/>
      <c r="P2" s="24"/>
    </row>
    <row r="3" spans="2:18" ht="28.5" thickBot="1">
      <c r="B3" s="69" t="s">
        <v>9</v>
      </c>
      <c r="C3" s="10"/>
      <c r="D3" s="10"/>
      <c r="E3" s="10"/>
      <c r="F3" s="10"/>
      <c r="J3" s="24"/>
      <c r="K3" s="24"/>
      <c r="L3" s="24"/>
      <c r="M3" s="24"/>
      <c r="N3" s="24"/>
      <c r="O3" s="24"/>
      <c r="P3" s="24"/>
      <c r="R3" s="69" t="s">
        <v>64</v>
      </c>
    </row>
    <row r="4" spans="2:16" ht="17.25" customHeight="1" thickBot="1">
      <c r="B4" s="6"/>
      <c r="J4" s="48" t="s">
        <v>37</v>
      </c>
      <c r="K4" s="49"/>
      <c r="L4" s="24"/>
      <c r="M4" s="159" t="s">
        <v>34</v>
      </c>
      <c r="N4" s="160"/>
      <c r="O4" s="160"/>
      <c r="P4" s="161"/>
    </row>
    <row r="5" spans="2:30" ht="15.75" thickBot="1">
      <c r="B5" s="2" t="s">
        <v>12</v>
      </c>
      <c r="C5" s="8" t="s">
        <v>11</v>
      </c>
      <c r="D5" s="3" t="s">
        <v>17</v>
      </c>
      <c r="E5" s="3" t="s">
        <v>18</v>
      </c>
      <c r="F5" s="3" t="s">
        <v>13</v>
      </c>
      <c r="G5" s="7" t="s">
        <v>10</v>
      </c>
      <c r="H5" s="4" t="s">
        <v>19</v>
      </c>
      <c r="J5" s="50" t="s">
        <v>38</v>
      </c>
      <c r="K5" s="51"/>
      <c r="L5" s="24"/>
      <c r="M5" s="162" t="s">
        <v>70</v>
      </c>
      <c r="N5" s="163"/>
      <c r="O5" s="163"/>
      <c r="P5" s="164"/>
      <c r="S5" s="2" t="s">
        <v>12</v>
      </c>
      <c r="T5" s="8" t="s">
        <v>11</v>
      </c>
      <c r="U5" s="3" t="s">
        <v>17</v>
      </c>
      <c r="V5" s="3" t="s">
        <v>18</v>
      </c>
      <c r="W5" s="3" t="s">
        <v>13</v>
      </c>
      <c r="X5" s="7" t="s">
        <v>10</v>
      </c>
      <c r="Y5" s="4" t="s">
        <v>19</v>
      </c>
      <c r="AA5" s="159" t="s">
        <v>34</v>
      </c>
      <c r="AB5" s="160"/>
      <c r="AC5" s="160"/>
      <c r="AD5" s="161"/>
    </row>
    <row r="6" spans="2:30" ht="15.75" thickBot="1">
      <c r="B6" s="18">
        <v>1</v>
      </c>
      <c r="C6" s="116"/>
      <c r="D6" s="65"/>
      <c r="E6" s="19"/>
      <c r="F6" s="19"/>
      <c r="G6" s="148"/>
      <c r="H6" s="21"/>
      <c r="I6" s="36"/>
      <c r="J6" s="52" t="s">
        <v>39</v>
      </c>
      <c r="K6" s="53"/>
      <c r="L6" s="24"/>
      <c r="M6" s="25" t="s">
        <v>55</v>
      </c>
      <c r="N6" s="25" t="s">
        <v>22</v>
      </c>
      <c r="O6" s="25" t="s">
        <v>23</v>
      </c>
      <c r="P6" s="25" t="s">
        <v>53</v>
      </c>
      <c r="Q6" s="24"/>
      <c r="S6" s="18">
        <v>1</v>
      </c>
      <c r="T6" s="77">
        <f aca="true" t="shared" si="0" ref="T6:T11">M50</f>
        <v>0</v>
      </c>
      <c r="U6" s="107">
        <f aca="true" t="shared" si="1" ref="U6:U11">O50</f>
        <v>36.419147673351844</v>
      </c>
      <c r="V6" s="19">
        <f aca="true" t="shared" si="2" ref="V6:V11">LOG10(U6)</f>
        <v>1.5613297776727528</v>
      </c>
      <c r="W6" s="19" t="e">
        <f aca="true" t="shared" si="3" ref="W6:W11">Y$13*T6+Y$14</f>
        <v>#DIV/0!</v>
      </c>
      <c r="X6" s="148" t="e">
        <f aca="true" t="shared" si="4" ref="X6:X11">((ABS(W6-V6))/W6)*10</f>
        <v>#DIV/0!</v>
      </c>
      <c r="Y6" s="21" t="e">
        <f aca="true" t="shared" si="5" ref="Y6:Y11">10^W6</f>
        <v>#DIV/0!</v>
      </c>
      <c r="AA6" s="162" t="s">
        <v>65</v>
      </c>
      <c r="AB6" s="194"/>
      <c r="AC6" s="194"/>
      <c r="AD6" s="195"/>
    </row>
    <row r="7" spans="2:30" ht="15">
      <c r="B7" s="18">
        <v>2</v>
      </c>
      <c r="C7" s="116">
        <v>144</v>
      </c>
      <c r="D7" s="65">
        <v>6720</v>
      </c>
      <c r="E7" s="19">
        <f>LOG10(D7)</f>
        <v>3.8273692730538253</v>
      </c>
      <c r="F7" s="19">
        <f>H$13*C7+H$14</f>
        <v>3.840221458585591</v>
      </c>
      <c r="G7" s="148">
        <f>((ABS(F7-E7))/F7)*10</f>
        <v>0.03346730304584892</v>
      </c>
      <c r="H7" s="21">
        <f>10^F7</f>
        <v>6921.838443372674</v>
      </c>
      <c r="I7" s="37"/>
      <c r="J7" s="52" t="s">
        <v>27</v>
      </c>
      <c r="K7" s="53"/>
      <c r="L7" s="24"/>
      <c r="M7" s="76"/>
      <c r="N7" s="116"/>
      <c r="O7" s="26">
        <f aca="true" t="shared" si="6" ref="O7:O18">H$13*N7+H$14</f>
        <v>1.5613297776727526</v>
      </c>
      <c r="P7" s="68">
        <f aca="true" t="shared" si="7" ref="P7:P18">10^O7</f>
        <v>36.419147673351844</v>
      </c>
      <c r="Q7" s="24"/>
      <c r="S7" s="18">
        <v>2</v>
      </c>
      <c r="T7" s="77">
        <f t="shared" si="0"/>
        <v>0</v>
      </c>
      <c r="U7" s="107">
        <f t="shared" si="1"/>
        <v>36.419147673351844</v>
      </c>
      <c r="V7" s="19">
        <f t="shared" si="2"/>
        <v>1.5613297776727528</v>
      </c>
      <c r="W7" s="19" t="e">
        <f t="shared" si="3"/>
        <v>#DIV/0!</v>
      </c>
      <c r="X7" s="148" t="e">
        <f t="shared" si="4"/>
        <v>#DIV/0!</v>
      </c>
      <c r="Y7" s="21" t="e">
        <f t="shared" si="5"/>
        <v>#DIV/0!</v>
      </c>
      <c r="AA7" s="25" t="s">
        <v>55</v>
      </c>
      <c r="AB7" s="108" t="s">
        <v>22</v>
      </c>
      <c r="AC7" s="108" t="s">
        <v>23</v>
      </c>
      <c r="AD7" s="108" t="s">
        <v>53</v>
      </c>
    </row>
    <row r="8" spans="2:30" ht="13.5" thickBot="1">
      <c r="B8" s="18">
        <v>3</v>
      </c>
      <c r="C8" s="116">
        <v>169.5</v>
      </c>
      <c r="D8" s="65">
        <v>17962</v>
      </c>
      <c r="E8" s="19">
        <f>LOG10(D8)</f>
        <v>4.254354692053167</v>
      </c>
      <c r="F8" s="19">
        <f>H$13*C8+H$14</f>
        <v>4.24377519374724</v>
      </c>
      <c r="G8" s="148">
        <f>((ABS(F8-E8))/F8)*10</f>
        <v>0.0249294503665389</v>
      </c>
      <c r="H8" s="21">
        <f>10^F8</f>
        <v>17529.728659174853</v>
      </c>
      <c r="I8" s="38"/>
      <c r="J8" s="54" t="s">
        <v>20</v>
      </c>
      <c r="K8" s="55" t="s">
        <v>21</v>
      </c>
      <c r="L8" s="24"/>
      <c r="M8" s="76"/>
      <c r="N8" s="116"/>
      <c r="O8" s="26">
        <f t="shared" si="6"/>
        <v>1.5613297776727526</v>
      </c>
      <c r="P8" s="68">
        <f t="shared" si="7"/>
        <v>36.419147673351844</v>
      </c>
      <c r="Q8" s="24"/>
      <c r="S8" s="18">
        <v>3</v>
      </c>
      <c r="T8" s="77">
        <f t="shared" si="0"/>
        <v>0</v>
      </c>
      <c r="U8" s="107">
        <f t="shared" si="1"/>
        <v>36.419147673351844</v>
      </c>
      <c r="V8" s="19">
        <f t="shared" si="2"/>
        <v>1.5613297776727528</v>
      </c>
      <c r="W8" s="19" t="e">
        <f t="shared" si="3"/>
        <v>#DIV/0!</v>
      </c>
      <c r="X8" s="148" t="e">
        <f t="shared" si="4"/>
        <v>#DIV/0!</v>
      </c>
      <c r="Y8" s="21" t="e">
        <f t="shared" si="5"/>
        <v>#DIV/0!</v>
      </c>
      <c r="AA8" s="109"/>
      <c r="AB8" s="56"/>
      <c r="AC8" s="110" t="e">
        <f aca="true" t="shared" si="8" ref="AC8:AC19">Y$13*AB8+Y$14</f>
        <v>#DIV/0!</v>
      </c>
      <c r="AD8" s="68" t="e">
        <f aca="true" t="shared" si="9" ref="AD8:AD19">10^AC8</f>
        <v>#DIV/0!</v>
      </c>
    </row>
    <row r="9" spans="2:30" ht="12.75">
      <c r="B9" s="18">
        <v>4</v>
      </c>
      <c r="C9" s="116">
        <v>184</v>
      </c>
      <c r="D9" s="65">
        <v>30866</v>
      </c>
      <c r="E9" s="19">
        <f>LOG10(D9)</f>
        <v>4.489480351850566</v>
      </c>
      <c r="F9" s="19">
        <f>H$13*C9+H$14</f>
        <v>4.473246925505824</v>
      </c>
      <c r="G9" s="148">
        <f>((ABS(F9-E9))/F9)*10</f>
        <v>0.036290029625196035</v>
      </c>
      <c r="H9" s="21">
        <f>10^F9</f>
        <v>29733.561033593178</v>
      </c>
      <c r="I9" s="38"/>
      <c r="J9" s="56"/>
      <c r="K9" s="57">
        <f aca="true" t="shared" si="10" ref="K9:K16">J9/4</f>
        <v>0</v>
      </c>
      <c r="L9" s="24"/>
      <c r="M9" s="76"/>
      <c r="N9" s="116"/>
      <c r="O9" s="26">
        <f t="shared" si="6"/>
        <v>1.5613297776727526</v>
      </c>
      <c r="P9" s="68">
        <f t="shared" si="7"/>
        <v>36.419147673351844</v>
      </c>
      <c r="Q9" s="24"/>
      <c r="S9" s="18">
        <v>4</v>
      </c>
      <c r="T9" s="77">
        <f t="shared" si="0"/>
        <v>0</v>
      </c>
      <c r="U9" s="107">
        <f t="shared" si="1"/>
        <v>36.419147673351844</v>
      </c>
      <c r="V9" s="19">
        <f t="shared" si="2"/>
        <v>1.5613297776727528</v>
      </c>
      <c r="W9" s="19" t="e">
        <f t="shared" si="3"/>
        <v>#DIV/0!</v>
      </c>
      <c r="X9" s="148" t="e">
        <f t="shared" si="4"/>
        <v>#DIV/0!</v>
      </c>
      <c r="Y9" s="21" t="e">
        <f t="shared" si="5"/>
        <v>#DIV/0!</v>
      </c>
      <c r="AA9" s="109"/>
      <c r="AB9" s="56"/>
      <c r="AC9" s="110" t="e">
        <f t="shared" si="8"/>
        <v>#DIV/0!</v>
      </c>
      <c r="AD9" s="68" t="e">
        <f t="shared" si="9"/>
        <v>#DIV/0!</v>
      </c>
    </row>
    <row r="10" spans="2:30" ht="12.75">
      <c r="B10" s="18">
        <v>5</v>
      </c>
      <c r="C10" s="116">
        <v>199.75</v>
      </c>
      <c r="D10" s="65">
        <v>51704</v>
      </c>
      <c r="E10" s="19">
        <f>LOG10(D10)</f>
        <v>4.713524142914617</v>
      </c>
      <c r="F10" s="19">
        <f>H$13*C10+H$14</f>
        <v>4.722500703105665</v>
      </c>
      <c r="G10" s="148">
        <f>((ABS(F10-E10))/F10)*10</f>
        <v>0.01900806533526927</v>
      </c>
      <c r="H10" s="21">
        <f>10^F10</f>
        <v>52783.806132992286</v>
      </c>
      <c r="I10" s="38"/>
      <c r="J10" s="56"/>
      <c r="K10" s="57">
        <f t="shared" si="10"/>
        <v>0</v>
      </c>
      <c r="L10" s="24"/>
      <c r="M10" s="76"/>
      <c r="N10" s="116"/>
      <c r="O10" s="26">
        <f t="shared" si="6"/>
        <v>1.5613297776727526</v>
      </c>
      <c r="P10" s="68">
        <f t="shared" si="7"/>
        <v>36.419147673351844</v>
      </c>
      <c r="Q10" s="24"/>
      <c r="S10" s="18">
        <v>5</v>
      </c>
      <c r="T10" s="77">
        <f t="shared" si="0"/>
        <v>0</v>
      </c>
      <c r="U10" s="107">
        <f t="shared" si="1"/>
        <v>36.419147673351844</v>
      </c>
      <c r="V10" s="19">
        <f t="shared" si="2"/>
        <v>1.5613297776727528</v>
      </c>
      <c r="W10" s="19" t="e">
        <f t="shared" si="3"/>
        <v>#DIV/0!</v>
      </c>
      <c r="X10" s="148" t="e">
        <f t="shared" si="4"/>
        <v>#DIV/0!</v>
      </c>
      <c r="Y10" s="21" t="e">
        <f t="shared" si="5"/>
        <v>#DIV/0!</v>
      </c>
      <c r="AA10" s="109"/>
      <c r="AB10" s="56"/>
      <c r="AC10" s="110" t="e">
        <f t="shared" si="8"/>
        <v>#DIV/0!</v>
      </c>
      <c r="AD10" s="68" t="e">
        <f t="shared" si="9"/>
        <v>#DIV/0!</v>
      </c>
    </row>
    <row r="11" spans="2:30" ht="13.5" thickBot="1">
      <c r="B11" s="143">
        <v>6</v>
      </c>
      <c r="C11" s="149">
        <v>228</v>
      </c>
      <c r="D11" s="124">
        <v>146080</v>
      </c>
      <c r="E11" s="144">
        <f>LOG10(D11)</f>
        <v>5.164590760190224</v>
      </c>
      <c r="F11" s="144">
        <f>H$13*C11+H$14</f>
        <v>5.16957493911808</v>
      </c>
      <c r="G11" s="151">
        <f>((ABS(F11-E11))/F11)*10</f>
        <v>0.009641370879723152</v>
      </c>
      <c r="H11" s="146">
        <f>10^F11</f>
        <v>147766.1435534754</v>
      </c>
      <c r="I11" s="38"/>
      <c r="J11" s="56"/>
      <c r="K11" s="57">
        <f t="shared" si="10"/>
        <v>0</v>
      </c>
      <c r="L11" s="24"/>
      <c r="M11" s="76"/>
      <c r="N11" s="116"/>
      <c r="O11" s="26">
        <f t="shared" si="6"/>
        <v>1.5613297776727526</v>
      </c>
      <c r="P11" s="68">
        <f t="shared" si="7"/>
        <v>36.419147673351844</v>
      </c>
      <c r="Q11" s="24"/>
      <c r="S11" s="143">
        <v>6</v>
      </c>
      <c r="T11" s="153">
        <f t="shared" si="0"/>
        <v>0</v>
      </c>
      <c r="U11" s="154">
        <f t="shared" si="1"/>
        <v>36.419147673351844</v>
      </c>
      <c r="V11" s="144">
        <f t="shared" si="2"/>
        <v>1.5613297776727528</v>
      </c>
      <c r="W11" s="144" t="e">
        <f t="shared" si="3"/>
        <v>#DIV/0!</v>
      </c>
      <c r="X11" s="151" t="e">
        <f t="shared" si="4"/>
        <v>#DIV/0!</v>
      </c>
      <c r="Y11" s="146" t="e">
        <f t="shared" si="5"/>
        <v>#DIV/0!</v>
      </c>
      <c r="AA11" s="109"/>
      <c r="AB11" s="56"/>
      <c r="AC11" s="110" t="e">
        <f t="shared" si="8"/>
        <v>#DIV/0!</v>
      </c>
      <c r="AD11" s="68" t="e">
        <f t="shared" si="9"/>
        <v>#DIV/0!</v>
      </c>
    </row>
    <row r="12" spans="5:30" ht="13.5" thickBot="1">
      <c r="E12" s="181" t="s">
        <v>54</v>
      </c>
      <c r="F12" s="182"/>
      <c r="G12" s="150">
        <f>AVERAGE(G7:G11)</f>
        <v>0.024667243850515254</v>
      </c>
      <c r="I12" s="39"/>
      <c r="J12" s="56"/>
      <c r="K12" s="57">
        <f t="shared" si="10"/>
        <v>0</v>
      </c>
      <c r="L12" s="24"/>
      <c r="M12" s="76"/>
      <c r="N12" s="116"/>
      <c r="O12" s="26">
        <f t="shared" si="6"/>
        <v>1.5613297776727526</v>
      </c>
      <c r="P12" s="68">
        <f t="shared" si="7"/>
        <v>36.419147673351844</v>
      </c>
      <c r="Q12" s="24"/>
      <c r="V12" s="181" t="s">
        <v>54</v>
      </c>
      <c r="W12" s="182"/>
      <c r="X12" s="150" t="e">
        <f>AVERAGE(X6:X11)</f>
        <v>#DIV/0!</v>
      </c>
      <c r="AA12" s="109"/>
      <c r="AB12" s="56"/>
      <c r="AC12" s="110" t="e">
        <f t="shared" si="8"/>
        <v>#DIV/0!</v>
      </c>
      <c r="AD12" s="68" t="e">
        <f t="shared" si="9"/>
        <v>#DIV/0!</v>
      </c>
    </row>
    <row r="13" spans="7:30" ht="12.75">
      <c r="G13" s="84" t="s">
        <v>30</v>
      </c>
      <c r="H13" s="79">
        <f>SLOPE(E7:E11,C7:C11)</f>
        <v>0.015825636673005822</v>
      </c>
      <c r="J13" s="56"/>
      <c r="K13" s="57">
        <f t="shared" si="10"/>
        <v>0</v>
      </c>
      <c r="L13" s="24"/>
      <c r="M13" s="76"/>
      <c r="N13" s="116"/>
      <c r="O13" s="26">
        <f t="shared" si="6"/>
        <v>1.5613297776727526</v>
      </c>
      <c r="P13" s="68">
        <f t="shared" si="7"/>
        <v>36.419147673351844</v>
      </c>
      <c r="Q13" s="24"/>
      <c r="X13" s="84" t="s">
        <v>30</v>
      </c>
      <c r="Y13" s="79" t="e">
        <f>SLOPE(V6:V11,T6:T11)</f>
        <v>#DIV/0!</v>
      </c>
      <c r="AA13" s="109"/>
      <c r="AB13" s="56"/>
      <c r="AC13" s="110" t="e">
        <f t="shared" si="8"/>
        <v>#DIV/0!</v>
      </c>
      <c r="AD13" s="68" t="e">
        <f t="shared" si="9"/>
        <v>#DIV/0!</v>
      </c>
    </row>
    <row r="14" spans="7:30" ht="12.75">
      <c r="G14" s="85" t="s">
        <v>31</v>
      </c>
      <c r="H14" s="81">
        <f>INTERCEPT(E7:E11,C7:C11)</f>
        <v>1.5613297776727526</v>
      </c>
      <c r="I14" s="35"/>
      <c r="J14" s="56"/>
      <c r="K14" s="57">
        <f t="shared" si="10"/>
        <v>0</v>
      </c>
      <c r="L14" s="24"/>
      <c r="M14" s="76"/>
      <c r="N14" s="56"/>
      <c r="O14" s="26">
        <f t="shared" si="6"/>
        <v>1.5613297776727526</v>
      </c>
      <c r="P14" s="68">
        <f t="shared" si="7"/>
        <v>36.419147673351844</v>
      </c>
      <c r="Q14" s="24"/>
      <c r="X14" s="85" t="s">
        <v>31</v>
      </c>
      <c r="Y14" s="81" t="e">
        <f>INTERCEPT(V6:V11,T6:T11)</f>
        <v>#DIV/0!</v>
      </c>
      <c r="AA14" s="109"/>
      <c r="AB14" s="56"/>
      <c r="AC14" s="110" t="e">
        <f t="shared" si="8"/>
        <v>#DIV/0!</v>
      </c>
      <c r="AD14" s="68" t="e">
        <f t="shared" si="9"/>
        <v>#DIV/0!</v>
      </c>
    </row>
    <row r="15" spans="7:30" ht="13.5" thickBot="1">
      <c r="G15" s="86" t="s">
        <v>32</v>
      </c>
      <c r="H15" s="83">
        <f>RSQ(E7:E11,C7:C11)</f>
        <v>0.9993537207317486</v>
      </c>
      <c r="I15" s="35"/>
      <c r="J15" s="56"/>
      <c r="K15" s="57">
        <f t="shared" si="10"/>
        <v>0</v>
      </c>
      <c r="L15" s="24"/>
      <c r="M15" s="76"/>
      <c r="N15" s="56"/>
      <c r="O15" s="26">
        <f t="shared" si="6"/>
        <v>1.5613297776727526</v>
      </c>
      <c r="P15" s="68">
        <f t="shared" si="7"/>
        <v>36.419147673351844</v>
      </c>
      <c r="Q15" s="24"/>
      <c r="X15" s="86" t="s">
        <v>32</v>
      </c>
      <c r="Y15" s="83" t="e">
        <f>RSQ(V6:V11,T6:T11)</f>
        <v>#DIV/0!</v>
      </c>
      <c r="AA15" s="109"/>
      <c r="AB15" s="56"/>
      <c r="AC15" s="110" t="e">
        <f t="shared" si="8"/>
        <v>#DIV/0!</v>
      </c>
      <c r="AD15" s="68" t="e">
        <f t="shared" si="9"/>
        <v>#DIV/0!</v>
      </c>
    </row>
    <row r="16" spans="9:30" ht="12.75">
      <c r="I16" s="35"/>
      <c r="J16" s="56"/>
      <c r="K16" s="57">
        <f t="shared" si="10"/>
        <v>0</v>
      </c>
      <c r="L16" s="24"/>
      <c r="M16" s="76"/>
      <c r="N16" s="56"/>
      <c r="O16" s="26">
        <f t="shared" si="6"/>
        <v>1.5613297776727526</v>
      </c>
      <c r="P16" s="68">
        <f t="shared" si="7"/>
        <v>36.419147673351844</v>
      </c>
      <c r="Q16" s="24"/>
      <c r="AA16" s="109"/>
      <c r="AB16" s="56"/>
      <c r="AC16" s="110" t="e">
        <f t="shared" si="8"/>
        <v>#DIV/0!</v>
      </c>
      <c r="AD16" s="68" t="e">
        <f t="shared" si="9"/>
        <v>#DIV/0!</v>
      </c>
    </row>
    <row r="17" spans="12:30" ht="12.75">
      <c r="L17" s="24"/>
      <c r="M17" s="76"/>
      <c r="N17" s="56"/>
      <c r="O17" s="26">
        <f t="shared" si="6"/>
        <v>1.5613297776727526</v>
      </c>
      <c r="P17" s="68">
        <f t="shared" si="7"/>
        <v>36.419147673351844</v>
      </c>
      <c r="Q17" s="24"/>
      <c r="AA17" s="109"/>
      <c r="AB17" s="56"/>
      <c r="AC17" s="110" t="e">
        <f t="shared" si="8"/>
        <v>#DIV/0!</v>
      </c>
      <c r="AD17" s="68" t="e">
        <f t="shared" si="9"/>
        <v>#DIV/0!</v>
      </c>
    </row>
    <row r="18" spans="12:30" ht="13.5" thickBot="1">
      <c r="L18" s="24"/>
      <c r="M18" s="76"/>
      <c r="N18" s="56"/>
      <c r="O18" s="26">
        <f t="shared" si="6"/>
        <v>1.5613297776727526</v>
      </c>
      <c r="P18" s="68">
        <f t="shared" si="7"/>
        <v>36.419147673351844</v>
      </c>
      <c r="Q18" s="24"/>
      <c r="AA18" s="109"/>
      <c r="AB18" s="56"/>
      <c r="AC18" s="110" t="e">
        <f t="shared" si="8"/>
        <v>#DIV/0!</v>
      </c>
      <c r="AD18" s="68" t="e">
        <f t="shared" si="9"/>
        <v>#DIV/0!</v>
      </c>
    </row>
    <row r="19" spans="10:30" ht="13.5" thickBot="1">
      <c r="J19" s="48" t="s">
        <v>40</v>
      </c>
      <c r="K19" s="49"/>
      <c r="L19" s="24"/>
      <c r="M19" s="24"/>
      <c r="N19" s="24"/>
      <c r="O19" s="24"/>
      <c r="P19" s="24"/>
      <c r="AA19" s="109"/>
      <c r="AB19" s="56"/>
      <c r="AC19" s="110" t="e">
        <f t="shared" si="8"/>
        <v>#DIV/0!</v>
      </c>
      <c r="AD19" s="68" t="e">
        <f t="shared" si="9"/>
        <v>#DIV/0!</v>
      </c>
    </row>
    <row r="20" spans="10:16" ht="15">
      <c r="J20" s="58" t="s">
        <v>33</v>
      </c>
      <c r="K20" s="59"/>
      <c r="L20" s="24"/>
      <c r="M20" s="70" t="s">
        <v>36</v>
      </c>
      <c r="N20" s="71"/>
      <c r="O20" s="24"/>
      <c r="P20" s="24"/>
    </row>
    <row r="21" spans="10:16" ht="15">
      <c r="J21" s="52" t="s">
        <v>39</v>
      </c>
      <c r="K21" s="53"/>
      <c r="L21" s="24"/>
      <c r="M21" s="44" t="s">
        <v>44</v>
      </c>
      <c r="N21" s="45"/>
      <c r="O21" s="24"/>
      <c r="P21" s="24"/>
    </row>
    <row r="22" spans="10:16" ht="15">
      <c r="J22" s="52" t="s">
        <v>27</v>
      </c>
      <c r="K22" s="53"/>
      <c r="L22" s="24"/>
      <c r="M22" s="44" t="s">
        <v>45</v>
      </c>
      <c r="N22" s="45"/>
      <c r="O22" s="24"/>
      <c r="P22" s="24"/>
    </row>
    <row r="23" spans="10:16" ht="13.5" thickBot="1">
      <c r="J23" s="54" t="s">
        <v>20</v>
      </c>
      <c r="K23" s="55" t="s">
        <v>21</v>
      </c>
      <c r="L23" s="24"/>
      <c r="M23" s="44" t="s">
        <v>46</v>
      </c>
      <c r="N23" s="45"/>
      <c r="O23" s="24"/>
      <c r="P23" s="24"/>
    </row>
    <row r="24" spans="10:16" ht="12.75">
      <c r="J24" s="60"/>
      <c r="K24" s="61" t="e">
        <f aca="true" t="shared" si="11" ref="K24:K31">LOG10(J24*10)*(64)</f>
        <v>#NUM!</v>
      </c>
      <c r="L24" s="24"/>
      <c r="M24" s="44" t="s">
        <v>47</v>
      </c>
      <c r="N24" s="45"/>
      <c r="O24" s="24"/>
      <c r="P24" s="24"/>
    </row>
    <row r="25" spans="10:16" ht="12.75">
      <c r="J25" s="56"/>
      <c r="K25" s="61" t="e">
        <f t="shared" si="11"/>
        <v>#NUM!</v>
      </c>
      <c r="L25" s="24"/>
      <c r="M25" s="44" t="s">
        <v>43</v>
      </c>
      <c r="N25" s="45"/>
      <c r="O25" s="24"/>
      <c r="P25" s="24"/>
    </row>
    <row r="26" spans="10:16" ht="12.75">
      <c r="J26" s="56"/>
      <c r="K26" s="61" t="e">
        <f t="shared" si="11"/>
        <v>#NUM!</v>
      </c>
      <c r="L26" s="24"/>
      <c r="M26" s="72" t="s">
        <v>48</v>
      </c>
      <c r="N26" s="45"/>
      <c r="O26" s="24"/>
      <c r="P26" s="24"/>
    </row>
    <row r="27" spans="10:16" ht="12.75">
      <c r="J27" s="56"/>
      <c r="K27" s="61" t="e">
        <f t="shared" si="11"/>
        <v>#NUM!</v>
      </c>
      <c r="L27" s="24"/>
      <c r="M27" s="46" t="s">
        <v>49</v>
      </c>
      <c r="N27" s="47"/>
      <c r="O27" s="24"/>
      <c r="P27" s="24"/>
    </row>
    <row r="28" spans="10:16" ht="12.75">
      <c r="J28" s="56"/>
      <c r="K28" s="61" t="e">
        <f t="shared" si="11"/>
        <v>#NUM!</v>
      </c>
      <c r="L28" s="24"/>
      <c r="O28" s="24"/>
      <c r="P28" s="24"/>
    </row>
    <row r="29" spans="10:16" ht="12.75">
      <c r="J29" s="56"/>
      <c r="K29" s="61" t="e">
        <f t="shared" si="11"/>
        <v>#NUM!</v>
      </c>
      <c r="L29" s="24"/>
      <c r="O29" s="24"/>
      <c r="P29" s="24"/>
    </row>
    <row r="30" spans="10:16" ht="12.75">
      <c r="J30" s="56"/>
      <c r="K30" s="61" t="e">
        <f t="shared" si="11"/>
        <v>#NUM!</v>
      </c>
      <c r="L30" s="24"/>
      <c r="O30" s="24"/>
      <c r="P30" s="24"/>
    </row>
    <row r="31" spans="10:16" ht="12.75">
      <c r="J31" s="56"/>
      <c r="K31" s="61" t="e">
        <f t="shared" si="11"/>
        <v>#NUM!</v>
      </c>
      <c r="L31" s="24"/>
      <c r="O31" s="24"/>
      <c r="P31" s="24"/>
    </row>
    <row r="32" spans="12:16" ht="12.75">
      <c r="L32" s="24"/>
      <c r="M32" s="24"/>
      <c r="N32" s="24"/>
      <c r="O32" s="24"/>
      <c r="P32" s="24"/>
    </row>
    <row r="33" spans="12:16" ht="13.5" thickBot="1">
      <c r="L33" s="24"/>
      <c r="M33" s="24"/>
      <c r="N33" s="24"/>
      <c r="O33" s="24"/>
      <c r="P33" s="24"/>
    </row>
    <row r="34" spans="10:16" ht="13.5" thickBot="1">
      <c r="J34" s="48" t="s">
        <v>41</v>
      </c>
      <c r="K34" s="49"/>
      <c r="L34" s="24"/>
      <c r="M34" s="177" t="s">
        <v>61</v>
      </c>
      <c r="N34" s="178"/>
      <c r="O34" s="178"/>
      <c r="P34" s="180"/>
    </row>
    <row r="35" spans="10:16" ht="15">
      <c r="J35" s="50" t="s">
        <v>42</v>
      </c>
      <c r="K35" s="62"/>
      <c r="L35" s="24"/>
      <c r="M35" s="159" t="s">
        <v>57</v>
      </c>
      <c r="N35" s="188"/>
      <c r="O35" s="188"/>
      <c r="P35" s="189"/>
    </row>
    <row r="36" spans="10:16" ht="15">
      <c r="J36" s="52" t="s">
        <v>39</v>
      </c>
      <c r="K36" s="53"/>
      <c r="L36" s="24"/>
      <c r="M36" s="190" t="s">
        <v>58</v>
      </c>
      <c r="N36" s="191"/>
      <c r="O36" s="191"/>
      <c r="P36" s="192"/>
    </row>
    <row r="37" spans="10:16" ht="15.75" thickBot="1">
      <c r="J37" s="52" t="s">
        <v>27</v>
      </c>
      <c r="K37" s="53"/>
      <c r="L37" s="24"/>
      <c r="M37" s="190" t="s">
        <v>59</v>
      </c>
      <c r="N37" s="193"/>
      <c r="O37" s="193"/>
      <c r="P37" s="192"/>
    </row>
    <row r="38" spans="10:16" ht="15" thickBot="1">
      <c r="J38" s="54" t="s">
        <v>50</v>
      </c>
      <c r="K38" s="55" t="s">
        <v>21</v>
      </c>
      <c r="L38" s="24"/>
      <c r="M38" s="94" t="s">
        <v>21</v>
      </c>
      <c r="N38" s="95" t="s">
        <v>50</v>
      </c>
      <c r="O38" s="95" t="s">
        <v>53</v>
      </c>
      <c r="P38" s="96" t="s">
        <v>60</v>
      </c>
    </row>
    <row r="39" spans="10:16" ht="12.75">
      <c r="J39" s="60"/>
      <c r="K39" s="61" t="e">
        <f aca="true" t="shared" si="12" ref="K39:K46">LOG10(J39)*(64)</f>
        <v>#NUM!</v>
      </c>
      <c r="L39" s="24"/>
      <c r="M39" s="97">
        <f>N7</f>
        <v>0</v>
      </c>
      <c r="N39" s="98">
        <f>10^(4*(M39/256))</f>
        <v>1</v>
      </c>
      <c r="O39" s="98">
        <f>P7</f>
        <v>36.419147673351844</v>
      </c>
      <c r="P39" s="99">
        <f>O39/N39</f>
        <v>36.419147673351844</v>
      </c>
    </row>
    <row r="40" spans="10:16" ht="12.75">
      <c r="J40" s="56"/>
      <c r="K40" s="61" t="e">
        <f t="shared" si="12"/>
        <v>#NUM!</v>
      </c>
      <c r="L40" s="24"/>
      <c r="M40" s="97">
        <f>N8</f>
        <v>0</v>
      </c>
      <c r="N40" s="98">
        <f>10^(4*(M40/256))</f>
        <v>1</v>
      </c>
      <c r="O40" s="98">
        <f>P8</f>
        <v>36.419147673351844</v>
      </c>
      <c r="P40" s="99">
        <f>O40/N40</f>
        <v>36.419147673351844</v>
      </c>
    </row>
    <row r="41" spans="10:16" ht="12.75">
      <c r="J41" s="56"/>
      <c r="K41" s="61" t="e">
        <f t="shared" si="12"/>
        <v>#NUM!</v>
      </c>
      <c r="L41" s="24"/>
      <c r="M41" s="97">
        <f>N9</f>
        <v>0</v>
      </c>
      <c r="N41" s="98">
        <f>10^(4*(M41/256))</f>
        <v>1</v>
      </c>
      <c r="O41" s="98">
        <f>P9</f>
        <v>36.419147673351844</v>
      </c>
      <c r="P41" s="99">
        <f>O41/N41</f>
        <v>36.419147673351844</v>
      </c>
    </row>
    <row r="42" spans="10:16" ht="12.75">
      <c r="J42" s="56"/>
      <c r="K42" s="61" t="e">
        <f t="shared" si="12"/>
        <v>#NUM!</v>
      </c>
      <c r="L42" s="24"/>
      <c r="M42" s="97">
        <f>N10</f>
        <v>0</v>
      </c>
      <c r="N42" s="98">
        <f>10^(4*(M42/256))</f>
        <v>1</v>
      </c>
      <c r="O42" s="98">
        <f>P10</f>
        <v>36.419147673351844</v>
      </c>
      <c r="P42" s="99">
        <f>O42/N42</f>
        <v>36.419147673351844</v>
      </c>
    </row>
    <row r="43" spans="10:16" ht="12.75">
      <c r="J43" s="56"/>
      <c r="K43" s="61" t="e">
        <f t="shared" si="12"/>
        <v>#NUM!</v>
      </c>
      <c r="L43" s="24"/>
      <c r="M43" s="97">
        <f>N11</f>
        <v>0</v>
      </c>
      <c r="N43" s="98">
        <f>10^(4*(M43/256))</f>
        <v>1</v>
      </c>
      <c r="O43" s="98">
        <f>P11</f>
        <v>36.419147673351844</v>
      </c>
      <c r="P43" s="99">
        <f>O43/N43</f>
        <v>36.419147673351844</v>
      </c>
    </row>
    <row r="44" spans="1:12" ht="13.5" thickBot="1">
      <c r="A44" s="10"/>
      <c r="B44" s="10"/>
      <c r="C44" s="10"/>
      <c r="D44" s="10"/>
      <c r="E44" s="142"/>
      <c r="F44" s="22"/>
      <c r="G44" s="142"/>
      <c r="H44" s="22"/>
      <c r="J44" s="56"/>
      <c r="K44" s="61" t="e">
        <f t="shared" si="12"/>
        <v>#NUM!</v>
      </c>
      <c r="L44" s="24"/>
    </row>
    <row r="45" spans="1:15" ht="13.5" thickBot="1">
      <c r="A45" s="10"/>
      <c r="B45" s="22"/>
      <c r="C45" s="22"/>
      <c r="D45" s="22"/>
      <c r="E45" s="139"/>
      <c r="F45" s="22"/>
      <c r="G45" s="139"/>
      <c r="H45" s="22"/>
      <c r="J45" s="56"/>
      <c r="K45" s="61" t="e">
        <f t="shared" si="12"/>
        <v>#NUM!</v>
      </c>
      <c r="L45" s="24"/>
      <c r="M45" s="177" t="s">
        <v>85</v>
      </c>
      <c r="N45" s="178"/>
      <c r="O45" s="179"/>
    </row>
    <row r="46" spans="1:15" ht="15">
      <c r="A46" s="120" t="s">
        <v>84</v>
      </c>
      <c r="B46" s="14"/>
      <c r="C46" s="14"/>
      <c r="D46" s="14"/>
      <c r="E46" s="11" t="s">
        <v>3</v>
      </c>
      <c r="F46" s="14"/>
      <c r="G46" s="11" t="s">
        <v>7</v>
      </c>
      <c r="H46" s="13"/>
      <c r="J46" s="56"/>
      <c r="K46" s="61" t="e">
        <f t="shared" si="12"/>
        <v>#NUM!</v>
      </c>
      <c r="M46" s="159" t="s">
        <v>62</v>
      </c>
      <c r="N46" s="188"/>
      <c r="O46" s="196"/>
    </row>
    <row r="47" spans="1:16" ht="15">
      <c r="A47" s="120"/>
      <c r="B47" s="14"/>
      <c r="C47" s="14"/>
      <c r="D47" s="14"/>
      <c r="E47" s="14"/>
      <c r="F47" s="14"/>
      <c r="G47" s="14"/>
      <c r="H47" s="13"/>
      <c r="J47" s="24"/>
      <c r="K47" s="24"/>
      <c r="M47" s="190" t="s">
        <v>83</v>
      </c>
      <c r="N47" s="191"/>
      <c r="O47" s="197"/>
      <c r="P47" s="100"/>
    </row>
    <row r="48" spans="1:16" ht="15.75" thickBot="1">
      <c r="A48" s="119" t="s">
        <v>5</v>
      </c>
      <c r="B48" s="15"/>
      <c r="C48" s="15"/>
      <c r="D48" s="118" t="s">
        <v>6</v>
      </c>
      <c r="E48" s="14"/>
      <c r="F48" s="14"/>
      <c r="G48" s="118" t="s">
        <v>4</v>
      </c>
      <c r="H48" s="13"/>
      <c r="I48" s="22"/>
      <c r="J48" s="24"/>
      <c r="K48" s="24"/>
      <c r="M48" s="185"/>
      <c r="N48" s="186"/>
      <c r="O48" s="187"/>
      <c r="P48" s="100"/>
    </row>
    <row r="49" spans="1:16" ht="15" thickBot="1">
      <c r="A49" s="40"/>
      <c r="B49" s="5"/>
      <c r="C49" s="5"/>
      <c r="D49" s="5"/>
      <c r="E49" s="5"/>
      <c r="F49" s="5"/>
      <c r="G49" s="5"/>
      <c r="H49" s="128"/>
      <c r="I49" s="10"/>
      <c r="J49" s="48" t="s">
        <v>56</v>
      </c>
      <c r="K49" s="49"/>
      <c r="M49" s="101" t="s">
        <v>21</v>
      </c>
      <c r="N49" s="94" t="s">
        <v>50</v>
      </c>
      <c r="O49" s="102" t="s">
        <v>63</v>
      </c>
      <c r="P49" s="100"/>
    </row>
    <row r="50" spans="1:16" ht="15">
      <c r="A50" s="117" t="s">
        <v>8</v>
      </c>
      <c r="B50" s="5"/>
      <c r="C50" s="5"/>
      <c r="D50" s="5"/>
      <c r="E50" s="5"/>
      <c r="F50" s="5"/>
      <c r="G50" s="5"/>
      <c r="H50" s="128"/>
      <c r="I50" s="22"/>
      <c r="J50" s="50" t="s">
        <v>81</v>
      </c>
      <c r="K50" s="62"/>
      <c r="M50" s="103"/>
      <c r="N50" s="98">
        <f aca="true" t="shared" si="13" ref="N50:N55">10^(4*(M50/256))</f>
        <v>1</v>
      </c>
      <c r="O50" s="105">
        <f>P39*N50</f>
        <v>36.419147673351844</v>
      </c>
      <c r="P50" s="100"/>
    </row>
    <row r="51" spans="1:15" ht="15">
      <c r="A51" s="127"/>
      <c r="B51" s="125"/>
      <c r="C51" s="125"/>
      <c r="D51" s="125"/>
      <c r="E51" s="125"/>
      <c r="F51" s="125"/>
      <c r="G51" s="125"/>
      <c r="H51" s="126"/>
      <c r="I51" s="10"/>
      <c r="J51" s="52" t="s">
        <v>39</v>
      </c>
      <c r="K51" s="53"/>
      <c r="M51" s="106"/>
      <c r="N51" s="98">
        <f t="shared" si="13"/>
        <v>1</v>
      </c>
      <c r="O51" s="105">
        <f>P39*N51</f>
        <v>36.419147673351844</v>
      </c>
    </row>
    <row r="52" spans="1:15" ht="15">
      <c r="A52" s="138"/>
      <c r="I52" s="22"/>
      <c r="J52" s="52" t="s">
        <v>27</v>
      </c>
      <c r="K52" s="53"/>
      <c r="M52" s="106"/>
      <c r="N52" s="98">
        <f t="shared" si="13"/>
        <v>1</v>
      </c>
      <c r="O52" s="105">
        <f>P39*N52</f>
        <v>36.419147673351844</v>
      </c>
    </row>
    <row r="53" spans="1:15" ht="15" thickBot="1">
      <c r="A53" s="10"/>
      <c r="I53" s="22"/>
      <c r="J53" s="54" t="s">
        <v>82</v>
      </c>
      <c r="K53" s="55" t="s">
        <v>21</v>
      </c>
      <c r="M53" s="106"/>
      <c r="N53" s="98">
        <f t="shared" si="13"/>
        <v>1</v>
      </c>
      <c r="O53" s="105">
        <f>P39*N53</f>
        <v>36.419147673351844</v>
      </c>
    </row>
    <row r="54" spans="1:15" ht="12.75">
      <c r="A54" s="10"/>
      <c r="J54" s="60"/>
      <c r="K54" s="61" t="e">
        <f>LOG10(J54)*(256/LOG10(262144))</f>
        <v>#NUM!</v>
      </c>
      <c r="M54" s="106"/>
      <c r="N54" s="98">
        <f t="shared" si="13"/>
        <v>1</v>
      </c>
      <c r="O54" s="105">
        <f>P39*N54</f>
        <v>36.419147673351844</v>
      </c>
    </row>
    <row r="55" spans="10:15" ht="12.75">
      <c r="J55" s="56"/>
      <c r="K55" s="61" t="e">
        <f aca="true" t="shared" si="14" ref="K55:K61">LOG10(J55)*(256/LOG10(262144))</f>
        <v>#NUM!</v>
      </c>
      <c r="M55" s="106"/>
      <c r="N55" s="98">
        <f t="shared" si="13"/>
        <v>1</v>
      </c>
      <c r="O55" s="105">
        <f>P39*N55</f>
        <v>36.419147673351844</v>
      </c>
    </row>
    <row r="56" spans="10:11" ht="12.75">
      <c r="J56" s="56"/>
      <c r="K56" s="61" t="e">
        <f t="shared" si="14"/>
        <v>#NUM!</v>
      </c>
    </row>
    <row r="57" spans="10:11" ht="12.75">
      <c r="J57" s="56"/>
      <c r="K57" s="61" t="e">
        <f t="shared" si="14"/>
        <v>#NUM!</v>
      </c>
    </row>
    <row r="58" spans="10:11" ht="12.75">
      <c r="J58" s="56"/>
      <c r="K58" s="61" t="e">
        <f t="shared" si="14"/>
        <v>#NUM!</v>
      </c>
    </row>
    <row r="59" spans="10:11" ht="12.75">
      <c r="J59" s="56"/>
      <c r="K59" s="61" t="e">
        <f t="shared" si="14"/>
        <v>#NUM!</v>
      </c>
    </row>
    <row r="60" spans="10:11" ht="12.75">
      <c r="J60" s="56"/>
      <c r="K60" s="61" t="e">
        <f t="shared" si="14"/>
        <v>#NUM!</v>
      </c>
    </row>
    <row r="61" spans="10:11" ht="12.75">
      <c r="J61" s="56"/>
      <c r="K61" s="61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  <mergeCell ref="AA6:AD6"/>
    <mergeCell ref="AA5:AD5"/>
    <mergeCell ref="M46:O46"/>
    <mergeCell ref="M47:O47"/>
  </mergeCells>
  <printOptions/>
  <pageMargins left="1.15" right="0.75" top="0.49" bottom="0.5" header="0.44" footer="0.5"/>
  <pageSetup fitToHeight="1" fitToWidth="1"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SPHEROTECH,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JEFF WANG</dc:creator>
  <cp:keywords/>
  <dc:description/>
  <cp:lastModifiedBy>bshah</cp:lastModifiedBy>
  <cp:lastPrinted>2008-09-29T15:10:06Z</cp:lastPrinted>
  <dcterms:created xsi:type="dcterms:W3CDTF">1999-12-06T19:17:15Z</dcterms:created>
  <dcterms:modified xsi:type="dcterms:W3CDTF">2009-04-21T20:41:58Z</dcterms:modified>
  <cp:category/>
  <cp:version/>
  <cp:contentType/>
  <cp:contentStatus/>
</cp:coreProperties>
</file>